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9432" activeTab="5"/>
  </bookViews>
  <sheets>
    <sheet name="Phu luc 1" sheetId="1" r:id="rId1"/>
    <sheet name="Phu luc 2" sheetId="2" r:id="rId2"/>
    <sheet name="Phu luc 3" sheetId="3" r:id="rId3"/>
    <sheet name="Phụ lục 4" sheetId="4" r:id="rId4"/>
    <sheet name="Phụ lục 5" sheetId="5" r:id="rId5"/>
    <sheet name="Phu lục 6" sheetId="6" r:id="rId6"/>
    <sheet name="Sheet1" sheetId="7" r:id="rId7"/>
  </sheets>
  <definedNames>
    <definedName name="_xlnm.Print_Titles" localSheetId="0">'Phu luc 1'!$5:$5</definedName>
    <definedName name="_xlnm.Print_Titles" localSheetId="2">'Phu luc 3'!$5:$5</definedName>
    <definedName name="_xlnm.Print_Titles" localSheetId="3">'Phụ lục 4'!$5:$5</definedName>
    <definedName name="_xlnm.Print_Titles" localSheetId="5">'Phu lục 6'!$8:$8</definedName>
  </definedNames>
  <calcPr fullCalcOnLoad="1"/>
</workbook>
</file>

<file path=xl/sharedStrings.xml><?xml version="1.0" encoding="utf-8"?>
<sst xmlns="http://schemas.openxmlformats.org/spreadsheetml/2006/main" count="1189" uniqueCount="216">
  <si>
    <t>GIAI ĐOẠN 2011-2015</t>
  </si>
  <si>
    <t>Phụ lục 1</t>
  </si>
  <si>
    <t>TÌNH HÌNH PHÁT TRIỂN KINH TẾ TẬP THỂ GIAI ĐOẠN 2011-2015</t>
  </si>
  <si>
    <t>STT</t>
  </si>
  <si>
    <t>Chỉ tiêu</t>
  </si>
  <si>
    <t>Đơn vị tính</t>
  </si>
  <si>
    <t>Mục tiêu KH 2011-2015</t>
  </si>
  <si>
    <t>TH 2011</t>
  </si>
  <si>
    <t>TH 2012</t>
  </si>
  <si>
    <t>TH 2013</t>
  </si>
  <si>
    <t>TH 2014</t>
  </si>
  <si>
    <t>Ước TH 2015</t>
  </si>
  <si>
    <t>Ước TH 2011-2015</t>
  </si>
  <si>
    <t>So với mục tiêu 2011-2015</t>
  </si>
  <si>
    <t>I</t>
  </si>
  <si>
    <t>Hợp tác xã</t>
  </si>
  <si>
    <t>Tỷ trọng đóng góp vào GDP</t>
  </si>
  <si>
    <t>%</t>
  </si>
  <si>
    <t>Tổng số hợp tác xã</t>
  </si>
  <si>
    <t>HTX</t>
  </si>
  <si>
    <t>Trong đó</t>
  </si>
  <si>
    <t>Số hợp tác xã thành lập mới</t>
  </si>
  <si>
    <t>Số hợp tác xã giải thể</t>
  </si>
  <si>
    <t>Số hợp tác xã chuyển đổi theo Luật 2012</t>
  </si>
  <si>
    <t>Tổng số thành viên hợp tác xã</t>
  </si>
  <si>
    <t>Người</t>
  </si>
  <si>
    <t>Số thành viên mới</t>
  </si>
  <si>
    <t>Tổng số lao động thường xuyên trong HTX</t>
  </si>
  <si>
    <t>Trong đó:</t>
  </si>
  <si>
    <t>Số lao động thường xuyên mới</t>
  </si>
  <si>
    <t>Số lao động là thành viên hợp tác xã</t>
  </si>
  <si>
    <t>Doanh thu bình quân một hợp tác xã</t>
  </si>
  <si>
    <t>Tr đồng/năm</t>
  </si>
  <si>
    <t>Doanh thu của HTX với thành viên</t>
  </si>
  <si>
    <t>Lãi bình quân một hợp tác xã</t>
  </si>
  <si>
    <t>Thu nhập bình quân của lao động thường xuyên trong Hợp tác xã</t>
  </si>
  <si>
    <t>Tổng số cán bộ quản lý hợp tác xã</t>
  </si>
  <si>
    <t>Số cán bộ quản lý HTX đã qua đào tạo đạt trình độ sơ, trung cấp</t>
  </si>
  <si>
    <t>Số cán bộ quản lý HTX đã qua đào tạo đạt trình độ cao đẳng, đại học trở lên</t>
  </si>
  <si>
    <t>II</t>
  </si>
  <si>
    <t>Liên hiệp hợp tác xã</t>
  </si>
  <si>
    <t>Tổng số liên hiệp hợp tác xã</t>
  </si>
  <si>
    <t>LH HTX</t>
  </si>
  <si>
    <t>Số liên hiệp HTX thành lập mới</t>
  </si>
  <si>
    <t>Số liên hiệp HTX giải thể</t>
  </si>
  <si>
    <t>Tổng số Hợp tác xã thành viên</t>
  </si>
  <si>
    <t>Tổng số lao động trong liên hiệp HTX</t>
  </si>
  <si>
    <t>III</t>
  </si>
  <si>
    <t>Tổ hợp tác</t>
  </si>
  <si>
    <t>Tổng số tổ hợp tác</t>
  </si>
  <si>
    <t>THT</t>
  </si>
  <si>
    <t>Số tổ hợp tác thành lập mới</t>
  </si>
  <si>
    <t>Số THT có đăng ký hoạt động với chính quyền xã/phường/thị trấn</t>
  </si>
  <si>
    <t>Tổng số thành viên tổ hợp tác</t>
  </si>
  <si>
    <t>Số thành viên mới thu hút</t>
  </si>
  <si>
    <t>Doanh thu bình quân một tổ hợp tác</t>
  </si>
  <si>
    <t>Lãi bình quân một tổ hợp tác</t>
  </si>
  <si>
    <t>Thành viên</t>
  </si>
  <si>
    <t>Phụ lục 2</t>
  </si>
  <si>
    <t>THEO NGÀNH NGHỀ GIAI ĐOẠN 2011-2015</t>
  </si>
  <si>
    <t>HỢP TÁC XÃ</t>
  </si>
  <si>
    <t>Chia ra:</t>
  </si>
  <si>
    <t>HTX nông - lâm - ngư nghiệp</t>
  </si>
  <si>
    <t>HTX công nghiệp - tiểu thủ công nghiệp</t>
  </si>
  <si>
    <t>HTX xây dựng</t>
  </si>
  <si>
    <t>HTX tín dụng</t>
  </si>
  <si>
    <t>HTX thương mại</t>
  </si>
  <si>
    <t>HTX vận tải</t>
  </si>
  <si>
    <t>HTX khác</t>
  </si>
  <si>
    <t>LIÊN HIỆP HỢP TÁC XÃ</t>
  </si>
  <si>
    <t>Tổng số LH Hợp tác xã</t>
  </si>
  <si>
    <t>Liên hiệp HTX nông - lâm - ngư nghiệp</t>
  </si>
  <si>
    <t>Liên hiệp HTX công nghiệp - tiểu thủ công nghiệp</t>
  </si>
  <si>
    <t>Liên hiệp HTX xây dựng</t>
  </si>
  <si>
    <t>Liên hiệp HTX tín dụng</t>
  </si>
  <si>
    <t>Liên hiệp HTX thương mại</t>
  </si>
  <si>
    <t>Liên hiệp HTX vận tải</t>
  </si>
  <si>
    <t>Liên hiệp HTX khác</t>
  </si>
  <si>
    <t>TỔ HỢP TÁC</t>
  </si>
  <si>
    <t>Tổ hợp tác nông - lâm - ngư nghiệp</t>
  </si>
  <si>
    <t>Tổ hợp tác công nghiệp - tiểu thủ công nghiệp</t>
  </si>
  <si>
    <t>Tổ hợp tác xây dựng</t>
  </si>
  <si>
    <t>Tổ hợp tác tín dụng</t>
  </si>
  <si>
    <t>Tổ hợp tác thương mại</t>
  </si>
  <si>
    <t>Tổ hợp tác vận tải</t>
  </si>
  <si>
    <t>Tổ hợp tác khác</t>
  </si>
  <si>
    <t>Phụ lục 3</t>
  </si>
  <si>
    <t>KẾT QUẢ HỖ TRỢ PHÁT TRIỂN KINH TẾ TẬP THỂ GIAI ĐOẠN 2011-2015</t>
  </si>
  <si>
    <t>Hỗ trợ thành lập mới</t>
  </si>
  <si>
    <t>Số hợp tác xã được hỗ trợ</t>
  </si>
  <si>
    <t>Tổng kinh phí hỗ trợ</t>
  </si>
  <si>
    <t xml:space="preserve">Tr đồng </t>
  </si>
  <si>
    <t xml:space="preserve">                    Ngân sách trung ương</t>
  </si>
  <si>
    <t xml:space="preserve">                    Ngân sách địa phương</t>
  </si>
  <si>
    <t>Hỗ trợ đào tạo,  bồi dưỡng</t>
  </si>
  <si>
    <t>Đào tạo</t>
  </si>
  <si>
    <t>- Sơ cấp, trung cấp</t>
  </si>
  <si>
    <t>Tr đồng</t>
  </si>
  <si>
    <t>- Cao đẳng</t>
  </si>
  <si>
    <t>- Đại học</t>
  </si>
  <si>
    <t>Bồi dưỡng</t>
  </si>
  <si>
    <t>- Cán bộ HTX nông nghiệp</t>
  </si>
  <si>
    <t>- Cán bộ HTX phi nông nghiệp</t>
  </si>
  <si>
    <t>- Tổ trưởng tổ hợp tác</t>
  </si>
  <si>
    <t>Hỗ trợ đất đai</t>
  </si>
  <si>
    <t>Giao đất không thu tiền sử dụng đất</t>
  </si>
  <si>
    <t>Số hợp tác xã được giao đất</t>
  </si>
  <si>
    <t>Tổng diện tích đất được giao</t>
  </si>
  <si>
    <t>m2</t>
  </si>
  <si>
    <t>Thuê đất</t>
  </si>
  <si>
    <t>- Số HTX được thuê đất</t>
  </si>
  <si>
    <t>- Tổng diện tích được cấp giấy</t>
  </si>
  <si>
    <t>IV</t>
  </si>
  <si>
    <t>Hỗ trợ thuế</t>
  </si>
  <si>
    <t>Ưu đãi thuế</t>
  </si>
  <si>
    <t>- Số HTX được ưu đãi thuế</t>
  </si>
  <si>
    <t>- Tổng số tiền thuế được ưu đãi</t>
  </si>
  <si>
    <t>Miễn thuế</t>
  </si>
  <si>
    <t>- Số HTX được miễn thuế</t>
  </si>
  <si>
    <t>- Tổng số tiền được miễn</t>
  </si>
  <si>
    <t>V</t>
  </si>
  <si>
    <t>- Số hợp tác xã được hỗ trợ</t>
  </si>
  <si>
    <t>- Tổng số vốn được vay</t>
  </si>
  <si>
    <t>VI</t>
  </si>
  <si>
    <t>Hỗ trợ xúc tiến thương mại</t>
  </si>
  <si>
    <t>- Tổng số kinh phí hỗ trợ</t>
  </si>
  <si>
    <t>VII</t>
  </si>
  <si>
    <t>Hỗ trợ về khoa học công nghệ</t>
  </si>
  <si>
    <t>Hỗ trợ đầu tư phát triển cơ sở hạ tầng</t>
  </si>
  <si>
    <t>VIII</t>
  </si>
  <si>
    <t>Hỗ trợ tuyên truyền về kinh tế tập thể</t>
  </si>
  <si>
    <t>X</t>
  </si>
  <si>
    <t xml:space="preserve">Hỗ trợ khác </t>
  </si>
  <si>
    <t>IX</t>
  </si>
  <si>
    <t>Phụ lục 4</t>
  </si>
  <si>
    <t>GIAI ĐOẠN 2016-2020</t>
  </si>
  <si>
    <t>KẾ HOẠCH PHÁT TRIỂN KINH TẾ TẬP THỂ GIAI ĐOẠN 2016-2020</t>
  </si>
  <si>
    <t xml:space="preserve"> Thực hiện KH 2011-2015</t>
  </si>
  <si>
    <t>KH 2016</t>
  </si>
  <si>
    <t>KH 2017</t>
  </si>
  <si>
    <t>KH 2018</t>
  </si>
  <si>
    <t>KH 2019</t>
  </si>
  <si>
    <t>KH 2020</t>
  </si>
  <si>
    <t>Mục tiêu KH 2016-2020</t>
  </si>
  <si>
    <t>THEO NGÀNH NGHỀ GIAI ĐOẠN 2016-2020</t>
  </si>
  <si>
    <t>HỖ TRỢ CHUNG ĐỐI VỚI CÁC HTX</t>
  </si>
  <si>
    <t>Hỗ trợ đào tạo, bồi dưỡng nguồn nhân lực</t>
  </si>
  <si>
    <t>- Số người được cử đi đào tạo</t>
  </si>
  <si>
    <t>- Số người được tham gia bồi dưỡng</t>
  </si>
  <si>
    <t>Hỗ trợ về xúc tiến thương mại, mở rộng thị trường</t>
  </si>
  <si>
    <t>Hỗ trợ về ứng dụng khoa học kỹ thuật, công nghệ mới</t>
  </si>
  <si>
    <t>Tạo điều kiện tham gia các chương trình mục tiêu, chương trình phát triển kinh tế - xã hội</t>
  </si>
  <si>
    <t>HỖ TRỢ RIÊNG ĐỐI VỚI HTX NÔNG, LÂM NGHIỆP</t>
  </si>
  <si>
    <t>Hỗ trợ đầu tư phát triển kết cấu hạ tầng</t>
  </si>
  <si>
    <t>Hỗ trợ giao đất, cho thuê đất</t>
  </si>
  <si>
    <t>- Số hợp tác xã được hỗ trợ giao đất</t>
  </si>
  <si>
    <t>- Số hợp tác xã được hỗ trợ cho thuê đất</t>
  </si>
  <si>
    <t>Tổng diện tích đất được cho thuê</t>
  </si>
  <si>
    <t>Ưu đãi về tín dụng</t>
  </si>
  <si>
    <t>Hỗ trợ vốn, giống khi gặp khó khăn do thiên tai, dịch bệnh</t>
  </si>
  <si>
    <t>Phụ lục 6</t>
  </si>
  <si>
    <t xml:space="preserve">  Ngân sách trung ương</t>
  </si>
  <si>
    <t xml:space="preserve"> Ngân sách địa phương</t>
  </si>
  <si>
    <t xml:space="preserve">    Ngân sách trung ương</t>
  </si>
  <si>
    <t xml:space="preserve">   Ngân sách địa phương</t>
  </si>
  <si>
    <t xml:space="preserve">        Ngân sách trung ương</t>
  </si>
  <si>
    <t xml:space="preserve">        Ngân sách địa phương</t>
  </si>
  <si>
    <t>33,6</t>
  </si>
  <si>
    <t>Phụ lục 5</t>
  </si>
  <si>
    <t>Lượt người</t>
  </si>
  <si>
    <t>ha</t>
  </si>
  <si>
    <t xml:space="preserve">     Ngân sách trung ương</t>
  </si>
  <si>
    <t xml:space="preserve">    Ngân sách địa phương</t>
  </si>
  <si>
    <t xml:space="preserve">  Ngân sách địa phương</t>
  </si>
  <si>
    <t>Hỗ trợ về tiếp cận vốn và quỹ hỗ trợ phát triển hợp tác xã do Liên minh quản lý</t>
  </si>
  <si>
    <t xml:space="preserve">   Ngân sách trung ương</t>
  </si>
  <si>
    <t>Hỗ trợ tín dụng( từ Quỹ do Liên minh HTX quản lý)</t>
  </si>
  <si>
    <t>Lượt Người</t>
  </si>
  <si>
    <t>Thị xã PT</t>
  </si>
  <si>
    <t>Nông lâm ngư nghiệp</t>
  </si>
  <si>
    <t>CN - Tiểu TCN</t>
  </si>
  <si>
    <t>Xây dựng</t>
  </si>
  <si>
    <t>Tín dụng</t>
  </si>
  <si>
    <t>Thương mại</t>
  </si>
  <si>
    <t>Vận tải</t>
  </si>
  <si>
    <t>Khác</t>
  </si>
  <si>
    <t>Thanh Thủy</t>
  </si>
  <si>
    <t>Việt Trì</t>
  </si>
  <si>
    <t>Tam Nông</t>
  </si>
  <si>
    <t>Yên Lập</t>
  </si>
  <si>
    <t>Hạ Hòa</t>
  </si>
  <si>
    <t>BIỂU TỔNG HỢP TÌNH HÌNH PHÁT TRIỂN KINH TẾ TẬP THỂ TỈNH PHÚ THỌ GIAI ĐOẠN 2011-2015</t>
  </si>
  <si>
    <t xml:space="preserve">BIỂU TỔNG HỢP SỐ LƯỢNG HỢP TÁC XÃ, LIÊN HIỆP HỢP TÁC XÃ, TỔ HỢP TÁC PHÂN LOẠI </t>
  </si>
  <si>
    <t>BIỂU TỔNG HỢP KẾT QUẢ HỖ TRỢ PHÁT TRIỂN KINH TẾ TẬP THỂ GIAI ĐOẠN 2016-2020</t>
  </si>
  <si>
    <t>-</t>
  </si>
  <si>
    <t xml:space="preserve">                    Ngân sách trung ương (80%)</t>
  </si>
  <si>
    <t xml:space="preserve">                    Ngân sách địa phương (20%)</t>
  </si>
  <si>
    <r>
      <t xml:space="preserve">Tổng kinh phí hỗ trợ </t>
    </r>
    <r>
      <rPr>
        <i/>
        <sz val="12"/>
        <color indexed="8"/>
        <rFont val="Times New Roman"/>
        <family val="1"/>
      </rPr>
      <t>(dự kiến 300-400 triệu đồng/HTX)</t>
    </r>
  </si>
  <si>
    <r>
      <t>Tổng kinh phí hỗ trợ</t>
    </r>
    <r>
      <rPr>
        <i/>
        <sz val="12"/>
        <color indexed="8"/>
        <rFont val="Times New Roman"/>
        <family val="1"/>
      </rPr>
      <t xml:space="preserve"> (dự kiến 01 triệu đồng/người)</t>
    </r>
  </si>
  <si>
    <r>
      <t xml:space="preserve">Tổng kinh phí hỗ trợ </t>
    </r>
    <r>
      <rPr>
        <i/>
        <sz val="12"/>
        <color indexed="8"/>
        <rFont val="Times New Roman"/>
        <family val="1"/>
      </rPr>
      <t>(dự kiến 10 triệu đồng/người)</t>
    </r>
  </si>
  <si>
    <r>
      <t xml:space="preserve">Tổng số vốn được vay từ các nguồn </t>
    </r>
    <r>
      <rPr>
        <i/>
        <sz val="12"/>
        <color indexed="8"/>
        <rFont val="Times New Roman"/>
        <family val="1"/>
      </rPr>
      <t>(dự kiến 400-500 triệu đồng/HTX)</t>
    </r>
  </si>
  <si>
    <r>
      <t>Tổng kinh phí hỗ trợ (</t>
    </r>
    <r>
      <rPr>
        <i/>
        <sz val="12"/>
        <color indexed="8"/>
        <rFont val="Times New Roman"/>
        <family val="1"/>
      </rPr>
      <t>Dự kiến 20 triệu đồng/HTX)</t>
    </r>
  </si>
  <si>
    <t>Hỗ trợ HTX kiểu mới</t>
  </si>
  <si>
    <t xml:space="preserve">- Số hợp tác xã được hỗ trợ </t>
  </si>
  <si>
    <t xml:space="preserve">                    Hơp tác xã (20%)</t>
  </si>
  <si>
    <r>
      <t xml:space="preserve">- Tổng kinh phí hỗ trợ </t>
    </r>
    <r>
      <rPr>
        <i/>
        <sz val="12"/>
        <color indexed="8"/>
        <rFont val="Times New Roman"/>
        <family val="1"/>
      </rPr>
      <t>(theo tổng mức đầu tư, dự kiến 01 tỷ đồng/công trình)</t>
    </r>
  </si>
  <si>
    <t>- Tổng kinh phí hỗ trợ (dự kiến 01 tỷ đồng/HTX)</t>
  </si>
  <si>
    <r>
      <t xml:space="preserve">Tổng số vốn được vay ưu đãi </t>
    </r>
    <r>
      <rPr>
        <i/>
        <sz val="12"/>
        <color indexed="8"/>
        <rFont val="Times New Roman"/>
        <family val="1"/>
      </rPr>
      <t>(dự kiến 700-750 triệu đồng/HTX</t>
    </r>
  </si>
  <si>
    <t>- Số hợp tác xã được hỗ trợ (dự kiến 8-10 HTX)</t>
  </si>
  <si>
    <r>
      <t xml:space="preserve">Tổng kinh phí hỗ trợ </t>
    </r>
    <r>
      <rPr>
        <i/>
        <sz val="12"/>
        <color indexed="8"/>
        <rFont val="Times New Roman"/>
        <family val="1"/>
      </rPr>
      <t>(tùy theo mức vay của từng dự án, dự kiến 0,5-1 tỷ đồng/dự án)</t>
    </r>
  </si>
  <si>
    <t>- Số hợp tác xã được hỗ trợ (bình quân 300 triệu đồng/năm)</t>
  </si>
  <si>
    <r>
      <t xml:space="preserve">Tổng số vốn hỗ trợ </t>
    </r>
    <r>
      <rPr>
        <i/>
        <sz val="12"/>
        <color indexed="8"/>
        <rFont val="Times New Roman"/>
        <family val="1"/>
      </rPr>
      <t>(dự kiến bình quân 150-200 triệu đồng/HTX)</t>
    </r>
  </si>
  <si>
    <t xml:space="preserve"> Hỗ trợ về chế biến sản phẩm (đối với HTX thuộc đối tượng QĐ 68/2013/QĐ-TTg</t>
  </si>
  <si>
    <t>ỦY BAN NHÂN DÂN</t>
  </si>
  <si>
    <t>TỈNH PHÚ THỌ</t>
  </si>
  <si>
    <t>(Ban hành kèm theo Kế hoạch số         /KH-UBND ngày        /6/2015 của UBND tỉnh)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</si>
</sst>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#,##0.0"/>
    <numFmt numFmtId="174" formatCode="[$-409]h:mm:ss\ AM/PM"/>
    <numFmt numFmtId="175" formatCode="[$-409]dddd\,\ mmmm\ dd\,\ yyyy"/>
    <numFmt numFmtId="176" formatCode="00000"/>
    <numFmt numFmtId="177" formatCode="#,##0.000"/>
    <numFmt numFmtId="178" formatCode="#.##0.00"/>
    <numFmt numFmtId="179" formatCode="#.##0"/>
    <numFmt numFmtId="180" formatCode="#,##0.00;[Red]#,##0.00"/>
    <numFmt numFmtId="181" formatCode="#,##0;[Red]#,##0"/>
    <numFmt numFmtId="182" formatCode="#,##0.0;[Red]#,##0.0"/>
    <numFmt numFmtId="183" formatCode="#,##0.000;[Red]#,##0.000"/>
    <numFmt numFmtId="184" formatCode="#,##0.0000;[Red]#,##0.0000"/>
    <numFmt numFmtId="18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3" fontId="2" fillId="0" borderId="10" xfId="57" applyNumberFormat="1" applyFont="1" applyBorder="1" applyAlignment="1">
      <alignment horizontal="right" shrinkToFit="1"/>
      <protection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 quotePrefix="1">
      <alignment horizontal="right" vertical="center" wrapText="1"/>
    </xf>
    <xf numFmtId="3" fontId="2" fillId="0" borderId="10" xfId="57" applyNumberFormat="1" applyFont="1" applyFill="1" applyBorder="1" applyAlignment="1">
      <alignment horizontal="right" shrinkToFit="1"/>
      <protection/>
    </xf>
    <xf numFmtId="3" fontId="2" fillId="0" borderId="10" xfId="0" applyNumberFormat="1" applyFont="1" applyBorder="1" applyAlignment="1" quotePrefix="1">
      <alignment horizontal="right" vertical="center" wrapText="1"/>
    </xf>
    <xf numFmtId="0" fontId="3" fillId="0" borderId="0" xfId="0" applyFont="1" applyAlignment="1">
      <alignment horizontal="right"/>
    </xf>
    <xf numFmtId="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10" fillId="0" borderId="10" xfId="0" applyNumberFormat="1" applyFont="1" applyBorder="1" applyAlignment="1" quotePrefix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173" fontId="11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 quotePrefix="1">
      <alignment horizontal="right" vertical="center" wrapText="1"/>
    </xf>
    <xf numFmtId="3" fontId="11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 quotePrefix="1">
      <alignment horizontal="right" vertical="center" wrapText="1"/>
    </xf>
    <xf numFmtId="183" fontId="7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7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horizontal="right" vertical="center" wrapText="1"/>
    </xf>
    <xf numFmtId="9" fontId="8" fillId="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3" fontId="7" fillId="0" borderId="10" xfId="57" applyNumberFormat="1" applyFont="1" applyBorder="1" applyAlignment="1">
      <alignment horizontal="right" vertical="center" shrinkToFit="1"/>
      <protection/>
    </xf>
    <xf numFmtId="3" fontId="19" fillId="0" borderId="10" xfId="0" applyNumberFormat="1" applyFont="1" applyBorder="1" applyAlignment="1" quotePrefix="1">
      <alignment horizontal="right" vertical="center" wrapText="1"/>
    </xf>
    <xf numFmtId="173" fontId="7" fillId="0" borderId="10" xfId="0" applyNumberFormat="1" applyFont="1" applyBorder="1" applyAlignment="1">
      <alignment horizontal="right" vertical="center"/>
    </xf>
    <xf numFmtId="3" fontId="7" fillId="0" borderId="10" xfId="57" applyNumberFormat="1" applyFont="1" applyFill="1" applyBorder="1" applyAlignment="1">
      <alignment horizontal="right" vertical="center" shrinkToFit="1"/>
      <protection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49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/>
    </xf>
    <xf numFmtId="181" fontId="20" fillId="0" borderId="10" xfId="0" applyNumberFormat="1" applyFont="1" applyBorder="1" applyAlignment="1">
      <alignment/>
    </xf>
    <xf numFmtId="181" fontId="20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/>
    </xf>
    <xf numFmtId="181" fontId="7" fillId="0" borderId="10" xfId="0" applyNumberFormat="1" applyFont="1" applyBorder="1" applyAlignment="1">
      <alignment/>
    </xf>
    <xf numFmtId="181" fontId="7" fillId="0" borderId="10" xfId="0" applyNumberFormat="1" applyFont="1" applyFill="1" applyBorder="1" applyAlignment="1">
      <alignment/>
    </xf>
    <xf numFmtId="181" fontId="7" fillId="0" borderId="10" xfId="57" applyNumberFormat="1" applyFont="1" applyBorder="1" applyAlignment="1">
      <alignment horizontal="right" shrinkToFit="1"/>
      <protection/>
    </xf>
    <xf numFmtId="49" fontId="8" fillId="0" borderId="10" xfId="0" applyNumberFormat="1" applyFont="1" applyBorder="1" applyAlignment="1">
      <alignment wrapText="1"/>
    </xf>
    <xf numFmtId="183" fontId="7" fillId="0" borderId="10" xfId="0" applyNumberFormat="1" applyFont="1" applyBorder="1" applyAlignment="1">
      <alignment/>
    </xf>
    <xf numFmtId="183" fontId="7" fillId="0" borderId="10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horizontal="right"/>
    </xf>
    <xf numFmtId="182" fontId="7" fillId="0" borderId="1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16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85" fontId="7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 horizontal="right"/>
    </xf>
    <xf numFmtId="0" fontId="2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3" fontId="7" fillId="0" borderId="10" xfId="57" applyNumberFormat="1" applyFont="1" applyBorder="1" applyAlignment="1">
      <alignment horizontal="right" shrinkToFit="1"/>
      <protection/>
    </xf>
    <xf numFmtId="0" fontId="7" fillId="0" borderId="10" xfId="0" applyFont="1" applyBorder="1" applyAlignment="1">
      <alignment vertical="center" wrapText="1"/>
    </xf>
    <xf numFmtId="0" fontId="7" fillId="32" borderId="10" xfId="57" applyFont="1" applyFill="1" applyBorder="1" applyAlignment="1">
      <alignment horizontal="right"/>
      <protection/>
    </xf>
    <xf numFmtId="0" fontId="7" fillId="0" borderId="10" xfId="57" applyFont="1" applyBorder="1" applyAlignment="1">
      <alignment horizontal="right" shrinkToFit="1"/>
      <protection/>
    </xf>
    <xf numFmtId="3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209550</xdr:rowOff>
    </xdr:from>
    <xdr:to>
      <xdr:col>1</xdr:col>
      <xdr:colOff>1381125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1152525" y="209550"/>
          <a:ext cx="561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209550</xdr:rowOff>
    </xdr:from>
    <xdr:to>
      <xdr:col>1</xdr:col>
      <xdr:colOff>1419225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1200150" y="209550"/>
          <a:ext cx="552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209550</xdr:rowOff>
    </xdr:from>
    <xdr:to>
      <xdr:col>1</xdr:col>
      <xdr:colOff>1133475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904875" y="209550"/>
          <a:ext cx="561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209550</xdr:rowOff>
    </xdr:from>
    <xdr:to>
      <xdr:col>1</xdr:col>
      <xdr:colOff>1600200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1371600" y="209550"/>
          <a:ext cx="561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0</xdr:row>
      <xdr:rowOff>209550</xdr:rowOff>
    </xdr:from>
    <xdr:to>
      <xdr:col>1</xdr:col>
      <xdr:colOff>1438275</xdr:colOff>
      <xdr:row>0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1209675" y="209550"/>
          <a:ext cx="561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</xdr:row>
      <xdr:rowOff>47625</xdr:rowOff>
    </xdr:from>
    <xdr:to>
      <xdr:col>1</xdr:col>
      <xdr:colOff>1600200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371600" y="428625"/>
          <a:ext cx="561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31">
      <selection activeCell="A1" sqref="A1:K45"/>
    </sheetView>
  </sheetViews>
  <sheetFormatPr defaultColWidth="9.140625" defaultRowHeight="15"/>
  <cols>
    <col min="1" max="1" width="5.00390625" style="2" customWidth="1"/>
    <col min="2" max="2" width="38.421875" style="6" customWidth="1"/>
    <col min="3" max="3" width="12.00390625" style="2" customWidth="1"/>
    <col min="4" max="4" width="10.7109375" style="37" customWidth="1"/>
    <col min="5" max="5" width="10.00390625" style="37" customWidth="1"/>
    <col min="6" max="6" width="9.28125" style="37" customWidth="1"/>
    <col min="7" max="7" width="10.421875" style="37" customWidth="1"/>
    <col min="8" max="8" width="9.8515625" style="37" customWidth="1"/>
    <col min="9" max="9" width="9.7109375" style="37" customWidth="1"/>
    <col min="10" max="10" width="10.57421875" style="37" customWidth="1"/>
    <col min="11" max="11" width="12.7109375" style="57" customWidth="1"/>
    <col min="12" max="16384" width="9.140625" style="1" customWidth="1"/>
  </cols>
  <sheetData>
    <row r="1" spans="1:11" ht="16.5">
      <c r="A1" s="166" t="s">
        <v>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6.5">
      <c r="A2" s="165" t="s">
        <v>191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s="56" customFormat="1" ht="16.5" customHeight="1">
      <c r="A3" s="167" t="s">
        <v>215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6.5">
      <c r="A4" s="55"/>
      <c r="B4" s="55"/>
      <c r="C4" s="55"/>
      <c r="D4" s="55"/>
      <c r="E4" s="55"/>
      <c r="F4" s="55"/>
      <c r="G4" s="55"/>
      <c r="H4" s="55"/>
      <c r="I4" s="55"/>
      <c r="J4" s="55"/>
      <c r="K4" s="58"/>
    </row>
    <row r="5" spans="1:11" s="4" customFormat="1" ht="46.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59" t="s">
        <v>13</v>
      </c>
    </row>
    <row r="6" spans="1:11" s="3" customFormat="1" ht="15">
      <c r="A6" s="65" t="s">
        <v>14</v>
      </c>
      <c r="B6" s="68" t="s">
        <v>15</v>
      </c>
      <c r="C6" s="69"/>
      <c r="D6" s="69"/>
      <c r="E6" s="69"/>
      <c r="F6" s="69"/>
      <c r="G6" s="69"/>
      <c r="H6" s="69"/>
      <c r="I6" s="69"/>
      <c r="J6" s="69"/>
      <c r="K6" s="70"/>
    </row>
    <row r="7" spans="1:11" ht="15">
      <c r="A7" s="66">
        <v>1</v>
      </c>
      <c r="B7" s="74" t="s">
        <v>16</v>
      </c>
      <c r="C7" s="35" t="s">
        <v>17</v>
      </c>
      <c r="D7" s="35"/>
      <c r="E7" s="35"/>
      <c r="F7" s="35"/>
      <c r="G7" s="35"/>
      <c r="H7" s="35"/>
      <c r="I7" s="35"/>
      <c r="J7" s="35"/>
      <c r="K7" s="75"/>
    </row>
    <row r="8" spans="1:11" ht="15">
      <c r="A8" s="66">
        <v>2</v>
      </c>
      <c r="B8" s="74" t="s">
        <v>18</v>
      </c>
      <c r="C8" s="35" t="s">
        <v>19</v>
      </c>
      <c r="D8" s="27">
        <v>493</v>
      </c>
      <c r="E8" s="27">
        <v>457</v>
      </c>
      <c r="F8" s="27">
        <v>456</v>
      </c>
      <c r="G8" s="27">
        <v>474</v>
      </c>
      <c r="H8" s="27">
        <v>466</v>
      </c>
      <c r="I8" s="27">
        <v>441</v>
      </c>
      <c r="J8" s="27">
        <v>441</v>
      </c>
      <c r="K8" s="71">
        <f>J8/D8</f>
        <v>0.8945233265720081</v>
      </c>
    </row>
    <row r="9" spans="1:11" ht="15">
      <c r="A9" s="66"/>
      <c r="B9" s="76" t="s">
        <v>28</v>
      </c>
      <c r="C9" s="35"/>
      <c r="D9" s="27"/>
      <c r="E9" s="27"/>
      <c r="F9" s="27"/>
      <c r="G9" s="27"/>
      <c r="H9" s="27"/>
      <c r="I9" s="27"/>
      <c r="J9" s="27"/>
      <c r="K9" s="75"/>
    </row>
    <row r="10" spans="1:11" ht="15">
      <c r="A10" s="66"/>
      <c r="B10" s="74" t="s">
        <v>21</v>
      </c>
      <c r="C10" s="35" t="s">
        <v>19</v>
      </c>
      <c r="D10" s="36">
        <v>77</v>
      </c>
      <c r="E10" s="36">
        <v>15</v>
      </c>
      <c r="F10" s="36">
        <v>15</v>
      </c>
      <c r="G10" s="36">
        <v>15</v>
      </c>
      <c r="H10" s="36">
        <v>17</v>
      </c>
      <c r="I10" s="36">
        <v>15</v>
      </c>
      <c r="J10" s="27">
        <v>77</v>
      </c>
      <c r="K10" s="72">
        <v>1</v>
      </c>
    </row>
    <row r="11" spans="1:11" ht="15">
      <c r="A11" s="66"/>
      <c r="B11" s="74" t="s">
        <v>22</v>
      </c>
      <c r="C11" s="35" t="s">
        <v>19</v>
      </c>
      <c r="D11" s="36">
        <v>34</v>
      </c>
      <c r="E11" s="36">
        <v>0</v>
      </c>
      <c r="F11" s="36">
        <v>6</v>
      </c>
      <c r="G11" s="36">
        <v>6</v>
      </c>
      <c r="H11" s="36">
        <v>25</v>
      </c>
      <c r="I11" s="36">
        <v>40</v>
      </c>
      <c r="J11" s="27">
        <v>77</v>
      </c>
      <c r="K11" s="72">
        <v>2.26</v>
      </c>
    </row>
    <row r="12" spans="1:11" ht="15">
      <c r="A12" s="66"/>
      <c r="B12" s="74" t="s">
        <v>23</v>
      </c>
      <c r="C12" s="35" t="s">
        <v>19</v>
      </c>
      <c r="D12" s="27" t="s">
        <v>194</v>
      </c>
      <c r="E12" s="27"/>
      <c r="F12" s="27"/>
      <c r="G12" s="27">
        <v>53</v>
      </c>
      <c r="H12" s="27">
        <v>71</v>
      </c>
      <c r="I12" s="27">
        <v>20</v>
      </c>
      <c r="J12" s="27">
        <v>144</v>
      </c>
      <c r="K12" s="75" t="s">
        <v>194</v>
      </c>
    </row>
    <row r="13" spans="1:11" ht="15">
      <c r="A13" s="66">
        <v>3</v>
      </c>
      <c r="B13" s="74" t="s">
        <v>24</v>
      </c>
      <c r="C13" s="35" t="s">
        <v>25</v>
      </c>
      <c r="D13" s="36">
        <v>173859</v>
      </c>
      <c r="E13" s="36">
        <v>158796</v>
      </c>
      <c r="F13" s="36">
        <v>161410</v>
      </c>
      <c r="G13" s="36">
        <v>162866</v>
      </c>
      <c r="H13" s="36">
        <v>154734</v>
      </c>
      <c r="I13" s="36">
        <v>153025</v>
      </c>
      <c r="J13" s="36">
        <v>153025</v>
      </c>
      <c r="K13" s="72">
        <v>0.88</v>
      </c>
    </row>
    <row r="14" spans="1:11" ht="15">
      <c r="A14" s="66"/>
      <c r="B14" s="76" t="s">
        <v>28</v>
      </c>
      <c r="C14" s="35"/>
      <c r="D14" s="27"/>
      <c r="E14" s="27"/>
      <c r="F14" s="27"/>
      <c r="G14" s="27"/>
      <c r="H14" s="27"/>
      <c r="I14" s="27"/>
      <c r="J14" s="27"/>
      <c r="K14" s="75"/>
    </row>
    <row r="15" spans="1:11" ht="15">
      <c r="A15" s="66"/>
      <c r="B15" s="74" t="s">
        <v>26</v>
      </c>
      <c r="C15" s="35" t="s">
        <v>25</v>
      </c>
      <c r="D15" s="27" t="s">
        <v>194</v>
      </c>
      <c r="E15" s="77">
        <v>2250</v>
      </c>
      <c r="F15" s="77">
        <v>2245</v>
      </c>
      <c r="G15" s="77">
        <v>1456</v>
      </c>
      <c r="H15" s="77">
        <v>1294</v>
      </c>
      <c r="I15" s="77">
        <v>1141</v>
      </c>
      <c r="J15" s="77">
        <f>SUM(E15:I15)</f>
        <v>8386</v>
      </c>
      <c r="K15" s="75" t="s">
        <v>194</v>
      </c>
    </row>
    <row r="16" spans="1:11" ht="20.25" customHeight="1">
      <c r="A16" s="66">
        <v>4</v>
      </c>
      <c r="B16" s="74" t="s">
        <v>27</v>
      </c>
      <c r="C16" s="35" t="s">
        <v>25</v>
      </c>
      <c r="D16" s="36">
        <v>6756</v>
      </c>
      <c r="E16" s="36">
        <v>6125</v>
      </c>
      <c r="F16" s="36">
        <v>6094</v>
      </c>
      <c r="G16" s="36">
        <v>6162</v>
      </c>
      <c r="H16" s="36">
        <v>6058</v>
      </c>
      <c r="I16" s="36">
        <v>5733</v>
      </c>
      <c r="J16" s="36">
        <v>5733</v>
      </c>
      <c r="K16" s="72">
        <v>0.97</v>
      </c>
    </row>
    <row r="17" spans="1:11" ht="15">
      <c r="A17" s="66"/>
      <c r="B17" s="76" t="s">
        <v>28</v>
      </c>
      <c r="C17" s="35"/>
      <c r="D17" s="27"/>
      <c r="E17" s="27"/>
      <c r="F17" s="27"/>
      <c r="G17" s="27"/>
      <c r="H17" s="27"/>
      <c r="I17" s="27"/>
      <c r="J17" s="27"/>
      <c r="K17" s="75"/>
    </row>
    <row r="18" spans="1:11" ht="15">
      <c r="A18" s="66"/>
      <c r="B18" s="74" t="s">
        <v>29</v>
      </c>
      <c r="C18" s="35" t="s">
        <v>25</v>
      </c>
      <c r="D18" s="27" t="s">
        <v>194</v>
      </c>
      <c r="E18" s="77">
        <v>105</v>
      </c>
      <c r="F18" s="77">
        <v>105</v>
      </c>
      <c r="G18" s="77">
        <v>75</v>
      </c>
      <c r="H18" s="77">
        <v>85</v>
      </c>
      <c r="I18" s="27">
        <v>75</v>
      </c>
      <c r="J18" s="27">
        <f>SUM(E18:I18)</f>
        <v>445</v>
      </c>
      <c r="K18" s="75" t="s">
        <v>194</v>
      </c>
    </row>
    <row r="19" spans="1:11" ht="15">
      <c r="A19" s="66"/>
      <c r="B19" s="74" t="s">
        <v>30</v>
      </c>
      <c r="C19" s="35" t="s">
        <v>25</v>
      </c>
      <c r="D19" s="36">
        <v>6538</v>
      </c>
      <c r="E19" s="36">
        <v>5840</v>
      </c>
      <c r="F19" s="36">
        <v>5897</v>
      </c>
      <c r="G19" s="36">
        <v>5877</v>
      </c>
      <c r="H19" s="36">
        <v>5592</v>
      </c>
      <c r="I19" s="36">
        <v>5071</v>
      </c>
      <c r="J19" s="36">
        <v>5071</v>
      </c>
      <c r="K19" s="72">
        <v>0.77</v>
      </c>
    </row>
    <row r="20" spans="1:11" ht="20.25" customHeight="1">
      <c r="A20" s="66">
        <v>5</v>
      </c>
      <c r="B20" s="74" t="s">
        <v>31</v>
      </c>
      <c r="C20" s="35" t="s">
        <v>32</v>
      </c>
      <c r="D20" s="77">
        <v>1331</v>
      </c>
      <c r="E20" s="77">
        <v>1154.6</v>
      </c>
      <c r="F20" s="77">
        <v>1230.9</v>
      </c>
      <c r="G20" s="77">
        <v>1574</v>
      </c>
      <c r="H20" s="77">
        <v>1268</v>
      </c>
      <c r="I20" s="77">
        <v>1591</v>
      </c>
      <c r="J20" s="77">
        <v>1591</v>
      </c>
      <c r="K20" s="72">
        <f>J20/D20</f>
        <v>1.1953418482344103</v>
      </c>
    </row>
    <row r="21" spans="1:11" ht="15">
      <c r="A21" s="66"/>
      <c r="B21" s="76" t="s">
        <v>28</v>
      </c>
      <c r="C21" s="35"/>
      <c r="D21" s="27"/>
      <c r="E21" s="27"/>
      <c r="F21" s="27"/>
      <c r="G21" s="27"/>
      <c r="H21" s="27"/>
      <c r="I21" s="27"/>
      <c r="J21" s="27"/>
      <c r="K21" s="75"/>
    </row>
    <row r="22" spans="1:11" ht="15">
      <c r="A22" s="66"/>
      <c r="B22" s="74" t="s">
        <v>33</v>
      </c>
      <c r="C22" s="35" t="s">
        <v>32</v>
      </c>
      <c r="D22" s="78">
        <v>703.5</v>
      </c>
      <c r="E22" s="77">
        <v>692.7</v>
      </c>
      <c r="F22" s="77">
        <v>738.5</v>
      </c>
      <c r="G22" s="77">
        <v>725</v>
      </c>
      <c r="H22" s="77">
        <v>670</v>
      </c>
      <c r="I22" s="78">
        <v>703.5</v>
      </c>
      <c r="J22" s="78">
        <v>706</v>
      </c>
      <c r="K22" s="72">
        <f>J22/D22</f>
        <v>1.003553660270078</v>
      </c>
    </row>
    <row r="23" spans="1:11" ht="18.75" customHeight="1">
      <c r="A23" s="66">
        <v>6</v>
      </c>
      <c r="B23" s="74" t="s">
        <v>34</v>
      </c>
      <c r="C23" s="35" t="s">
        <v>32</v>
      </c>
      <c r="D23" s="27" t="s">
        <v>194</v>
      </c>
      <c r="E23" s="77">
        <v>51.3</v>
      </c>
      <c r="F23" s="77">
        <v>52.6</v>
      </c>
      <c r="G23" s="77">
        <v>63</v>
      </c>
      <c r="H23" s="77">
        <v>64</v>
      </c>
      <c r="I23" s="27">
        <v>71</v>
      </c>
      <c r="J23" s="27">
        <f>SUM(E23:I23)/5</f>
        <v>60.379999999999995</v>
      </c>
      <c r="K23" s="27" t="s">
        <v>194</v>
      </c>
    </row>
    <row r="24" spans="1:11" ht="30.75">
      <c r="A24" s="66">
        <v>7</v>
      </c>
      <c r="B24" s="74" t="s">
        <v>35</v>
      </c>
      <c r="C24" s="35" t="s">
        <v>32</v>
      </c>
      <c r="D24" s="27" t="s">
        <v>194</v>
      </c>
      <c r="E24" s="77">
        <v>12.5</v>
      </c>
      <c r="F24" s="77">
        <v>12.5</v>
      </c>
      <c r="G24" s="77">
        <v>14</v>
      </c>
      <c r="H24" s="77">
        <v>16</v>
      </c>
      <c r="I24" s="27">
        <v>19</v>
      </c>
      <c r="J24" s="79">
        <v>15</v>
      </c>
      <c r="K24" s="27" t="s">
        <v>194</v>
      </c>
    </row>
    <row r="25" spans="1:11" ht="20.25" customHeight="1">
      <c r="A25" s="66">
        <v>8</v>
      </c>
      <c r="B25" s="74" t="s">
        <v>36</v>
      </c>
      <c r="C25" s="35" t="s">
        <v>25</v>
      </c>
      <c r="D25" s="28" t="s">
        <v>194</v>
      </c>
      <c r="E25" s="28">
        <v>1948</v>
      </c>
      <c r="F25" s="80">
        <v>1943</v>
      </c>
      <c r="G25" s="28">
        <v>2081</v>
      </c>
      <c r="H25" s="40">
        <v>2077</v>
      </c>
      <c r="I25" s="28">
        <v>2020</v>
      </c>
      <c r="J25" s="28">
        <v>2020</v>
      </c>
      <c r="K25" s="28" t="s">
        <v>194</v>
      </c>
    </row>
    <row r="26" spans="1:11" ht="18.75" customHeight="1">
      <c r="A26" s="67"/>
      <c r="B26" s="76" t="s">
        <v>28</v>
      </c>
      <c r="C26" s="35"/>
      <c r="D26" s="27"/>
      <c r="E26" s="27"/>
      <c r="F26" s="27"/>
      <c r="G26" s="27"/>
      <c r="H26" s="27"/>
      <c r="I26" s="27"/>
      <c r="J26" s="27"/>
      <c r="K26" s="75"/>
    </row>
    <row r="27" spans="1:11" ht="36.75" customHeight="1">
      <c r="A27" s="66"/>
      <c r="B27" s="74" t="s">
        <v>37</v>
      </c>
      <c r="C27" s="35" t="s">
        <v>25</v>
      </c>
      <c r="D27" s="78">
        <v>1042</v>
      </c>
      <c r="E27" s="28">
        <v>556</v>
      </c>
      <c r="F27" s="40">
        <v>576</v>
      </c>
      <c r="G27" s="40">
        <v>1026</v>
      </c>
      <c r="H27" s="40">
        <v>1034</v>
      </c>
      <c r="I27" s="28">
        <v>1045</v>
      </c>
      <c r="J27" s="28">
        <v>1045</v>
      </c>
      <c r="K27" s="72">
        <v>1</v>
      </c>
    </row>
    <row r="28" spans="1:11" ht="28.5" customHeight="1">
      <c r="A28" s="66"/>
      <c r="B28" s="74" t="s">
        <v>38</v>
      </c>
      <c r="C28" s="35" t="s">
        <v>25</v>
      </c>
      <c r="D28" s="28">
        <v>280</v>
      </c>
      <c r="E28" s="28">
        <v>185</v>
      </c>
      <c r="F28" s="40">
        <v>192</v>
      </c>
      <c r="G28" s="40">
        <v>256</v>
      </c>
      <c r="H28" s="40">
        <v>280</v>
      </c>
      <c r="I28" s="28">
        <v>292</v>
      </c>
      <c r="J28" s="28">
        <v>292</v>
      </c>
      <c r="K28" s="72">
        <v>1.04</v>
      </c>
    </row>
    <row r="29" spans="1:11" s="3" customFormat="1" ht="18.75" customHeight="1">
      <c r="A29" s="65" t="s">
        <v>39</v>
      </c>
      <c r="B29" s="81" t="s">
        <v>40</v>
      </c>
      <c r="C29" s="82"/>
      <c r="D29" s="83"/>
      <c r="E29" s="83"/>
      <c r="F29" s="83"/>
      <c r="G29" s="83"/>
      <c r="H29" s="83"/>
      <c r="I29" s="83"/>
      <c r="J29" s="83"/>
      <c r="K29" s="84"/>
    </row>
    <row r="30" spans="1:11" ht="18.75" customHeight="1">
      <c r="A30" s="66">
        <v>1</v>
      </c>
      <c r="B30" s="74" t="s">
        <v>41</v>
      </c>
      <c r="C30" s="35" t="s">
        <v>42</v>
      </c>
      <c r="D30" s="27"/>
      <c r="E30" s="27"/>
      <c r="F30" s="27"/>
      <c r="G30" s="27"/>
      <c r="H30" s="27"/>
      <c r="I30" s="27"/>
      <c r="J30" s="27"/>
      <c r="K30" s="75"/>
    </row>
    <row r="31" spans="1:11" ht="18.75" customHeight="1">
      <c r="A31" s="66"/>
      <c r="B31" s="76" t="s">
        <v>28</v>
      </c>
      <c r="C31" s="35"/>
      <c r="D31" s="27"/>
      <c r="E31" s="27"/>
      <c r="F31" s="27"/>
      <c r="G31" s="27"/>
      <c r="H31" s="27"/>
      <c r="I31" s="27"/>
      <c r="J31" s="27"/>
      <c r="K31" s="75"/>
    </row>
    <row r="32" spans="1:11" ht="18.75" customHeight="1">
      <c r="A32" s="66"/>
      <c r="B32" s="74" t="s">
        <v>43</v>
      </c>
      <c r="C32" s="35" t="s">
        <v>42</v>
      </c>
      <c r="D32" s="27"/>
      <c r="E32" s="27"/>
      <c r="F32" s="27"/>
      <c r="G32" s="27"/>
      <c r="H32" s="27"/>
      <c r="I32" s="27"/>
      <c r="J32" s="27"/>
      <c r="K32" s="75"/>
    </row>
    <row r="33" spans="1:11" ht="18.75" customHeight="1">
      <c r="A33" s="66"/>
      <c r="B33" s="74" t="s">
        <v>44</v>
      </c>
      <c r="C33" s="35" t="s">
        <v>42</v>
      </c>
      <c r="D33" s="27"/>
      <c r="E33" s="27"/>
      <c r="F33" s="27"/>
      <c r="G33" s="27"/>
      <c r="H33" s="27"/>
      <c r="I33" s="27"/>
      <c r="J33" s="27"/>
      <c r="K33" s="75"/>
    </row>
    <row r="34" spans="1:11" ht="18.75" customHeight="1">
      <c r="A34" s="66">
        <v>2</v>
      </c>
      <c r="B34" s="74" t="s">
        <v>45</v>
      </c>
      <c r="C34" s="35" t="s">
        <v>19</v>
      </c>
      <c r="D34" s="27"/>
      <c r="E34" s="27"/>
      <c r="F34" s="27"/>
      <c r="G34" s="27"/>
      <c r="H34" s="27"/>
      <c r="I34" s="27"/>
      <c r="J34" s="27"/>
      <c r="K34" s="75"/>
    </row>
    <row r="35" spans="1:11" ht="18.75" customHeight="1">
      <c r="A35" s="66">
        <v>3</v>
      </c>
      <c r="B35" s="74" t="s">
        <v>46</v>
      </c>
      <c r="C35" s="35" t="s">
        <v>25</v>
      </c>
      <c r="D35" s="27"/>
      <c r="E35" s="27"/>
      <c r="F35" s="27"/>
      <c r="G35" s="27"/>
      <c r="H35" s="27"/>
      <c r="I35" s="27"/>
      <c r="J35" s="27"/>
      <c r="K35" s="75"/>
    </row>
    <row r="36" spans="1:12" s="3" customFormat="1" ht="18.75" customHeight="1">
      <c r="A36" s="65" t="s">
        <v>47</v>
      </c>
      <c r="B36" s="81" t="s">
        <v>48</v>
      </c>
      <c r="C36" s="82"/>
      <c r="D36" s="36"/>
      <c r="E36" s="85"/>
      <c r="F36" s="85"/>
      <c r="G36" s="85"/>
      <c r="H36" s="85"/>
      <c r="I36" s="85"/>
      <c r="J36" s="85"/>
      <c r="K36" s="73"/>
      <c r="L36" s="1"/>
    </row>
    <row r="37" spans="1:11" ht="18.75" customHeight="1">
      <c r="A37" s="66">
        <v>1</v>
      </c>
      <c r="B37" s="74" t="s">
        <v>49</v>
      </c>
      <c r="C37" s="35" t="s">
        <v>50</v>
      </c>
      <c r="D37" s="27">
        <v>1485</v>
      </c>
      <c r="E37" s="36">
        <v>1300</v>
      </c>
      <c r="F37" s="36">
        <v>1398</v>
      </c>
      <c r="G37" s="36">
        <v>1433</v>
      </c>
      <c r="H37" s="36">
        <v>1458</v>
      </c>
      <c r="I37" s="36">
        <v>1488</v>
      </c>
      <c r="J37" s="36">
        <v>1488</v>
      </c>
      <c r="K37" s="72">
        <f>J37/D37</f>
        <v>1.002020202020202</v>
      </c>
    </row>
    <row r="38" spans="1:11" ht="18.75" customHeight="1">
      <c r="A38" s="66"/>
      <c r="B38" s="74" t="s">
        <v>28</v>
      </c>
      <c r="C38" s="35"/>
      <c r="D38" s="27"/>
      <c r="E38" s="27"/>
      <c r="F38" s="27"/>
      <c r="G38" s="27"/>
      <c r="H38" s="27"/>
      <c r="I38" s="27"/>
      <c r="J38" s="27"/>
      <c r="K38" s="75"/>
    </row>
    <row r="39" spans="1:11" ht="18.75" customHeight="1">
      <c r="A39" s="66"/>
      <c r="B39" s="74" t="s">
        <v>51</v>
      </c>
      <c r="C39" s="35" t="s">
        <v>50</v>
      </c>
      <c r="D39" s="27" t="s">
        <v>194</v>
      </c>
      <c r="E39" s="27">
        <v>97</v>
      </c>
      <c r="F39" s="27">
        <v>98</v>
      </c>
      <c r="G39" s="27">
        <v>35</v>
      </c>
      <c r="H39" s="27">
        <v>25</v>
      </c>
      <c r="I39" s="27">
        <v>30</v>
      </c>
      <c r="J39" s="27">
        <v>285</v>
      </c>
      <c r="K39" s="27" t="s">
        <v>194</v>
      </c>
    </row>
    <row r="40" spans="1:11" ht="35.25" customHeight="1">
      <c r="A40" s="66"/>
      <c r="B40" s="74" t="s">
        <v>52</v>
      </c>
      <c r="C40" s="35" t="s">
        <v>50</v>
      </c>
      <c r="D40" s="36" t="s">
        <v>194</v>
      </c>
      <c r="E40" s="36">
        <v>38</v>
      </c>
      <c r="F40" s="36">
        <v>42</v>
      </c>
      <c r="G40" s="36">
        <v>72</v>
      </c>
      <c r="H40" s="36">
        <v>89</v>
      </c>
      <c r="I40" s="36">
        <v>104</v>
      </c>
      <c r="J40" s="27">
        <v>345</v>
      </c>
      <c r="K40" s="36" t="s">
        <v>194</v>
      </c>
    </row>
    <row r="41" spans="1:11" ht="18.75" customHeight="1">
      <c r="A41" s="66">
        <v>2</v>
      </c>
      <c r="B41" s="74" t="s">
        <v>53</v>
      </c>
      <c r="C41" s="35" t="s">
        <v>57</v>
      </c>
      <c r="D41" s="36" t="s">
        <v>194</v>
      </c>
      <c r="E41" s="36">
        <v>6500</v>
      </c>
      <c r="F41" s="36">
        <v>6990</v>
      </c>
      <c r="G41" s="36">
        <v>7165</v>
      </c>
      <c r="H41" s="36">
        <v>7290</v>
      </c>
      <c r="I41" s="36">
        <v>7440</v>
      </c>
      <c r="J41" s="36">
        <v>7440</v>
      </c>
      <c r="K41" s="36" t="s">
        <v>194</v>
      </c>
    </row>
    <row r="42" spans="1:11" ht="18.75" customHeight="1">
      <c r="A42" s="66"/>
      <c r="B42" s="76" t="s">
        <v>28</v>
      </c>
      <c r="C42" s="35"/>
      <c r="D42" s="27"/>
      <c r="E42" s="27"/>
      <c r="F42" s="27"/>
      <c r="G42" s="27"/>
      <c r="H42" s="27"/>
      <c r="I42" s="27"/>
      <c r="J42" s="27"/>
      <c r="K42" s="27"/>
    </row>
    <row r="43" spans="1:11" ht="18.75" customHeight="1">
      <c r="A43" s="66"/>
      <c r="B43" s="74" t="s">
        <v>54</v>
      </c>
      <c r="C43" s="35" t="s">
        <v>57</v>
      </c>
      <c r="D43" s="27" t="s">
        <v>194</v>
      </c>
      <c r="E43" s="27">
        <v>485</v>
      </c>
      <c r="F43" s="27">
        <v>490</v>
      </c>
      <c r="G43" s="27">
        <v>175</v>
      </c>
      <c r="H43" s="27">
        <v>125</v>
      </c>
      <c r="I43" s="27">
        <v>150</v>
      </c>
      <c r="J43" s="27">
        <f>SUM(E43:I43)</f>
        <v>1425</v>
      </c>
      <c r="K43" s="27" t="s">
        <v>194</v>
      </c>
    </row>
    <row r="44" spans="1:11" ht="18.75" customHeight="1">
      <c r="A44" s="66">
        <v>3</v>
      </c>
      <c r="B44" s="74" t="s">
        <v>55</v>
      </c>
      <c r="C44" s="35" t="s">
        <v>32</v>
      </c>
      <c r="D44" s="27" t="s">
        <v>194</v>
      </c>
      <c r="E44" s="27">
        <v>275.1</v>
      </c>
      <c r="F44" s="27">
        <v>357.1</v>
      </c>
      <c r="G44" s="27">
        <v>375</v>
      </c>
      <c r="H44" s="27">
        <v>397</v>
      </c>
      <c r="I44" s="27">
        <v>417</v>
      </c>
      <c r="J44" s="27">
        <v>364</v>
      </c>
      <c r="K44" s="27" t="s">
        <v>194</v>
      </c>
    </row>
    <row r="45" spans="1:11" ht="18.75" customHeight="1">
      <c r="A45" s="66">
        <v>4</v>
      </c>
      <c r="B45" s="74" t="s">
        <v>56</v>
      </c>
      <c r="C45" s="35" t="s">
        <v>32</v>
      </c>
      <c r="D45" s="27" t="s">
        <v>194</v>
      </c>
      <c r="E45" s="27">
        <v>20</v>
      </c>
      <c r="F45" s="27">
        <v>25</v>
      </c>
      <c r="G45" s="27">
        <v>27</v>
      </c>
      <c r="H45" s="27">
        <v>30</v>
      </c>
      <c r="I45" s="27">
        <v>32</v>
      </c>
      <c r="J45" s="27">
        <v>26.8</v>
      </c>
      <c r="K45" s="27" t="s">
        <v>194</v>
      </c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/>
  <mergeCells count="3">
    <mergeCell ref="A2:K2"/>
    <mergeCell ref="A1:K1"/>
    <mergeCell ref="A3:K3"/>
  </mergeCells>
  <printOptions/>
  <pageMargins left="0.31496062992125984" right="0.2755905511811024" top="0.31496062992125984" bottom="1.299212598425197" header="0.31496062992125984" footer="0.31496062992125984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Layout" workbookViewId="0" topLeftCell="A29">
      <selection activeCell="A1" sqref="A1:K35"/>
    </sheetView>
  </sheetViews>
  <sheetFormatPr defaultColWidth="9.140625" defaultRowHeight="15"/>
  <cols>
    <col min="1" max="1" width="5.00390625" style="140" customWidth="1"/>
    <col min="2" max="2" width="37.28125" style="150" customWidth="1"/>
    <col min="3" max="3" width="12.7109375" style="140" customWidth="1"/>
    <col min="4" max="4" width="10.7109375" style="139" customWidth="1"/>
    <col min="5" max="7" width="9.140625" style="139" customWidth="1"/>
    <col min="8" max="8" width="8.8515625" style="139" customWidth="1"/>
    <col min="9" max="9" width="9.421875" style="139" customWidth="1"/>
    <col min="10" max="10" width="10.57421875" style="139" customWidth="1"/>
    <col min="11" max="11" width="9.140625" style="152" customWidth="1"/>
    <col min="12" max="16384" width="9.140625" style="139" customWidth="1"/>
  </cols>
  <sheetData>
    <row r="1" spans="1:11" ht="16.5">
      <c r="A1" s="168" t="s">
        <v>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6.5">
      <c r="A2" s="169" t="s">
        <v>192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6.5">
      <c r="A3" s="169" t="s">
        <v>59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6.5" customHeight="1">
      <c r="A4" s="167" t="s">
        <v>215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ht="16.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s="137" customFormat="1" ht="60" customHeight="1">
      <c r="A6" s="133" t="s">
        <v>3</v>
      </c>
      <c r="B6" s="133" t="s">
        <v>4</v>
      </c>
      <c r="C6" s="133" t="s">
        <v>5</v>
      </c>
      <c r="D6" s="133" t="s">
        <v>6</v>
      </c>
      <c r="E6" s="133" t="s">
        <v>7</v>
      </c>
      <c r="F6" s="133" t="s">
        <v>8</v>
      </c>
      <c r="G6" s="133" t="s">
        <v>9</v>
      </c>
      <c r="H6" s="133" t="s">
        <v>10</v>
      </c>
      <c r="I6" s="133" t="s">
        <v>11</v>
      </c>
      <c r="J6" s="133" t="s">
        <v>12</v>
      </c>
      <c r="K6" s="154" t="s">
        <v>13</v>
      </c>
    </row>
    <row r="7" spans="1:11" s="138" customFormat="1" ht="15">
      <c r="A7" s="87">
        <v>1</v>
      </c>
      <c r="B7" s="142" t="s">
        <v>60</v>
      </c>
      <c r="C7" s="87"/>
      <c r="D7" s="143"/>
      <c r="E7" s="143"/>
      <c r="F7" s="143"/>
      <c r="G7" s="143"/>
      <c r="H7" s="143"/>
      <c r="I7" s="143"/>
      <c r="J7" s="143"/>
      <c r="K7" s="155"/>
    </row>
    <row r="8" spans="1:11" ht="15.75">
      <c r="A8" s="91"/>
      <c r="B8" s="145" t="s">
        <v>18</v>
      </c>
      <c r="C8" s="91" t="s">
        <v>19</v>
      </c>
      <c r="D8" s="21">
        <v>493</v>
      </c>
      <c r="E8" s="156">
        <v>457</v>
      </c>
      <c r="F8" s="156">
        <v>456</v>
      </c>
      <c r="G8" s="26">
        <v>474</v>
      </c>
      <c r="H8" s="26">
        <v>466</v>
      </c>
      <c r="I8" s="157">
        <f>+I10+I11+I12+I13+I14+I15+I16</f>
        <v>441</v>
      </c>
      <c r="J8" s="157">
        <f>+J10+J11+J12+J13+J14+J15+J16</f>
        <v>441</v>
      </c>
      <c r="K8" s="60">
        <v>0.89</v>
      </c>
    </row>
    <row r="9" spans="1:11" ht="15">
      <c r="A9" s="91"/>
      <c r="B9" s="146" t="s">
        <v>28</v>
      </c>
      <c r="C9" s="91"/>
      <c r="D9" s="44"/>
      <c r="E9" s="44"/>
      <c r="F9" s="44"/>
      <c r="G9" s="44"/>
      <c r="H9" s="44"/>
      <c r="I9" s="44"/>
      <c r="J9" s="44"/>
      <c r="K9" s="158"/>
    </row>
    <row r="10" spans="1:11" ht="15">
      <c r="A10" s="91"/>
      <c r="B10" s="145" t="s">
        <v>62</v>
      </c>
      <c r="C10" s="91" t="s">
        <v>19</v>
      </c>
      <c r="D10" s="91" t="s">
        <v>194</v>
      </c>
      <c r="E10" s="159">
        <v>278</v>
      </c>
      <c r="F10" s="159">
        <v>279</v>
      </c>
      <c r="G10" s="159">
        <v>292</v>
      </c>
      <c r="H10" s="159">
        <v>297</v>
      </c>
      <c r="I10" s="160">
        <v>276</v>
      </c>
      <c r="J10" s="160">
        <v>276</v>
      </c>
      <c r="K10" s="91" t="s">
        <v>194</v>
      </c>
    </row>
    <row r="11" spans="1:11" ht="15">
      <c r="A11" s="91"/>
      <c r="B11" s="145" t="s">
        <v>63</v>
      </c>
      <c r="C11" s="91" t="s">
        <v>19</v>
      </c>
      <c r="D11" s="91" t="s">
        <v>194</v>
      </c>
      <c r="E11" s="159">
        <v>37</v>
      </c>
      <c r="F11" s="159">
        <v>43</v>
      </c>
      <c r="G11" s="159">
        <v>45</v>
      </c>
      <c r="H11" s="159">
        <v>47</v>
      </c>
      <c r="I11" s="160">
        <v>45</v>
      </c>
      <c r="J11" s="160">
        <v>45</v>
      </c>
      <c r="K11" s="91" t="s">
        <v>194</v>
      </c>
    </row>
    <row r="12" spans="1:11" ht="15">
      <c r="A12" s="91"/>
      <c r="B12" s="145" t="s">
        <v>64</v>
      </c>
      <c r="C12" s="91" t="s">
        <v>19</v>
      </c>
      <c r="D12" s="91" t="s">
        <v>194</v>
      </c>
      <c r="E12" s="44">
        <v>4</v>
      </c>
      <c r="F12" s="44">
        <v>4</v>
      </c>
      <c r="G12" s="44">
        <v>6</v>
      </c>
      <c r="H12" s="44">
        <v>6</v>
      </c>
      <c r="I12" s="44">
        <v>6</v>
      </c>
      <c r="J12" s="44">
        <v>6</v>
      </c>
      <c r="K12" s="91" t="s">
        <v>194</v>
      </c>
    </row>
    <row r="13" spans="1:11" ht="15">
      <c r="A13" s="91"/>
      <c r="B13" s="145" t="s">
        <v>65</v>
      </c>
      <c r="C13" s="91" t="s">
        <v>19</v>
      </c>
      <c r="D13" s="91" t="s">
        <v>194</v>
      </c>
      <c r="E13" s="161">
        <v>35</v>
      </c>
      <c r="F13" s="161">
        <v>35</v>
      </c>
      <c r="G13" s="161">
        <v>35</v>
      </c>
      <c r="H13" s="161">
        <v>35</v>
      </c>
      <c r="I13" s="44">
        <v>36</v>
      </c>
      <c r="J13" s="44">
        <v>36</v>
      </c>
      <c r="K13" s="91" t="s">
        <v>194</v>
      </c>
    </row>
    <row r="14" spans="1:11" ht="15">
      <c r="A14" s="91"/>
      <c r="B14" s="145" t="s">
        <v>66</v>
      </c>
      <c r="C14" s="91" t="s">
        <v>19</v>
      </c>
      <c r="D14" s="91" t="s">
        <v>194</v>
      </c>
      <c r="E14" s="44"/>
      <c r="F14" s="44"/>
      <c r="G14" s="44"/>
      <c r="H14" s="44">
        <v>15</v>
      </c>
      <c r="I14" s="44">
        <v>15</v>
      </c>
      <c r="J14" s="44">
        <v>15</v>
      </c>
      <c r="K14" s="91" t="s">
        <v>194</v>
      </c>
    </row>
    <row r="15" spans="1:11" ht="15">
      <c r="A15" s="91"/>
      <c r="B15" s="145" t="s">
        <v>67</v>
      </c>
      <c r="C15" s="91" t="s">
        <v>19</v>
      </c>
      <c r="D15" s="91" t="s">
        <v>194</v>
      </c>
      <c r="E15" s="162">
        <v>5</v>
      </c>
      <c r="F15" s="162">
        <v>5</v>
      </c>
      <c r="G15" s="162">
        <v>8</v>
      </c>
      <c r="H15" s="162">
        <v>8</v>
      </c>
      <c r="I15" s="160">
        <v>4</v>
      </c>
      <c r="J15" s="160">
        <v>4</v>
      </c>
      <c r="K15" s="91" t="s">
        <v>194</v>
      </c>
    </row>
    <row r="16" spans="1:11" ht="15">
      <c r="A16" s="91"/>
      <c r="B16" s="145" t="s">
        <v>68</v>
      </c>
      <c r="C16" s="91" t="s">
        <v>19</v>
      </c>
      <c r="D16" s="91" t="s">
        <v>194</v>
      </c>
      <c r="E16" s="161">
        <v>102</v>
      </c>
      <c r="F16" s="161">
        <v>94</v>
      </c>
      <c r="G16" s="161">
        <v>94</v>
      </c>
      <c r="H16" s="161">
        <v>72</v>
      </c>
      <c r="I16" s="160">
        <v>59</v>
      </c>
      <c r="J16" s="160">
        <v>59</v>
      </c>
      <c r="K16" s="91" t="s">
        <v>194</v>
      </c>
    </row>
    <row r="17" spans="1:11" ht="15" hidden="1">
      <c r="A17" s="87">
        <v>2</v>
      </c>
      <c r="B17" s="142" t="s">
        <v>69</v>
      </c>
      <c r="C17" s="91"/>
      <c r="D17" s="91"/>
      <c r="E17" s="44"/>
      <c r="F17" s="44"/>
      <c r="G17" s="44"/>
      <c r="H17" s="44"/>
      <c r="I17" s="44"/>
      <c r="J17" s="44"/>
      <c r="K17" s="91"/>
    </row>
    <row r="18" spans="1:11" ht="15" hidden="1">
      <c r="A18" s="91"/>
      <c r="B18" s="145" t="s">
        <v>70</v>
      </c>
      <c r="C18" s="91" t="s">
        <v>42</v>
      </c>
      <c r="D18" s="91"/>
      <c r="E18" s="44"/>
      <c r="F18" s="44"/>
      <c r="G18" s="44"/>
      <c r="H18" s="44"/>
      <c r="I18" s="44"/>
      <c r="J18" s="44"/>
      <c r="K18" s="91"/>
    </row>
    <row r="19" spans="1:11" ht="15" hidden="1">
      <c r="A19" s="91"/>
      <c r="B19" s="145" t="s">
        <v>61</v>
      </c>
      <c r="C19" s="91" t="s">
        <v>25</v>
      </c>
      <c r="D19" s="91"/>
      <c r="E19" s="44"/>
      <c r="F19" s="44"/>
      <c r="G19" s="44"/>
      <c r="H19" s="44"/>
      <c r="I19" s="44"/>
      <c r="J19" s="44"/>
      <c r="K19" s="91"/>
    </row>
    <row r="20" spans="1:11" ht="15" hidden="1">
      <c r="A20" s="91"/>
      <c r="B20" s="145" t="s">
        <v>71</v>
      </c>
      <c r="C20" s="91" t="s">
        <v>25</v>
      </c>
      <c r="D20" s="91"/>
      <c r="E20" s="44"/>
      <c r="F20" s="44"/>
      <c r="G20" s="44"/>
      <c r="H20" s="44"/>
      <c r="I20" s="44"/>
      <c r="J20" s="44"/>
      <c r="K20" s="91"/>
    </row>
    <row r="21" spans="1:11" ht="30.75" hidden="1">
      <c r="A21" s="91"/>
      <c r="B21" s="145" t="s">
        <v>72</v>
      </c>
      <c r="C21" s="91" t="s">
        <v>32</v>
      </c>
      <c r="D21" s="91"/>
      <c r="E21" s="44"/>
      <c r="F21" s="44"/>
      <c r="G21" s="44"/>
      <c r="H21" s="44"/>
      <c r="I21" s="44"/>
      <c r="J21" s="44"/>
      <c r="K21" s="91"/>
    </row>
    <row r="22" spans="1:11" ht="15" hidden="1">
      <c r="A22" s="91"/>
      <c r="B22" s="145" t="s">
        <v>73</v>
      </c>
      <c r="C22" s="91"/>
      <c r="D22" s="91"/>
      <c r="E22" s="44"/>
      <c r="F22" s="44"/>
      <c r="G22" s="44"/>
      <c r="H22" s="44"/>
      <c r="I22" s="44"/>
      <c r="J22" s="44"/>
      <c r="K22" s="91"/>
    </row>
    <row r="23" spans="1:11" ht="15" hidden="1">
      <c r="A23" s="91"/>
      <c r="B23" s="145" t="s">
        <v>74</v>
      </c>
      <c r="C23" s="91" t="s">
        <v>32</v>
      </c>
      <c r="D23" s="91"/>
      <c r="E23" s="44"/>
      <c r="F23" s="44"/>
      <c r="G23" s="44"/>
      <c r="H23" s="44"/>
      <c r="I23" s="44"/>
      <c r="J23" s="44"/>
      <c r="K23" s="91"/>
    </row>
    <row r="24" spans="1:11" ht="15" hidden="1">
      <c r="A24" s="91"/>
      <c r="B24" s="145" t="s">
        <v>75</v>
      </c>
      <c r="C24" s="91" t="s">
        <v>32</v>
      </c>
      <c r="D24" s="91"/>
      <c r="E24" s="44"/>
      <c r="F24" s="44"/>
      <c r="G24" s="44"/>
      <c r="H24" s="44"/>
      <c r="I24" s="44"/>
      <c r="J24" s="44"/>
      <c r="K24" s="91"/>
    </row>
    <row r="25" spans="1:11" ht="15" hidden="1">
      <c r="A25" s="91"/>
      <c r="B25" s="145" t="s">
        <v>76</v>
      </c>
      <c r="C25" s="91" t="s">
        <v>32</v>
      </c>
      <c r="D25" s="91"/>
      <c r="E25" s="44"/>
      <c r="F25" s="44"/>
      <c r="G25" s="44"/>
      <c r="H25" s="44"/>
      <c r="I25" s="44"/>
      <c r="J25" s="44"/>
      <c r="K25" s="91"/>
    </row>
    <row r="26" spans="1:11" ht="15" hidden="1">
      <c r="A26" s="91"/>
      <c r="B26" s="145" t="s">
        <v>77</v>
      </c>
      <c r="C26" s="91" t="s">
        <v>25</v>
      </c>
      <c r="D26" s="91"/>
      <c r="E26" s="44"/>
      <c r="F26" s="44"/>
      <c r="G26" s="44"/>
      <c r="H26" s="44"/>
      <c r="I26" s="44"/>
      <c r="J26" s="44"/>
      <c r="K26" s="91"/>
    </row>
    <row r="27" spans="1:14" ht="15">
      <c r="A27" s="87">
        <v>2</v>
      </c>
      <c r="B27" s="142" t="s">
        <v>78</v>
      </c>
      <c r="C27" s="91"/>
      <c r="D27" s="64"/>
      <c r="E27" s="27">
        <v>1300</v>
      </c>
      <c r="F27" s="27">
        <v>1398</v>
      </c>
      <c r="G27" s="163">
        <v>1433</v>
      </c>
      <c r="H27" s="163">
        <v>1458</v>
      </c>
      <c r="I27" s="163">
        <v>1488</v>
      </c>
      <c r="J27" s="163">
        <v>1488</v>
      </c>
      <c r="K27" s="64"/>
      <c r="M27" s="139">
        <f>466-272-45-35-17</f>
        <v>97</v>
      </c>
      <c r="N27" s="139">
        <f>441-276-45-6-36-15-4</f>
        <v>59</v>
      </c>
    </row>
    <row r="28" spans="1:13" ht="15">
      <c r="A28" s="91"/>
      <c r="B28" s="146" t="s">
        <v>28</v>
      </c>
      <c r="C28" s="91"/>
      <c r="D28" s="91"/>
      <c r="E28" s="44"/>
      <c r="F28" s="44"/>
      <c r="G28" s="163"/>
      <c r="H28" s="163"/>
      <c r="I28" s="160"/>
      <c r="J28" s="160"/>
      <c r="K28" s="91"/>
      <c r="M28" s="139">
        <f>97-25</f>
        <v>72</v>
      </c>
    </row>
    <row r="29" spans="1:11" ht="17.25" customHeight="1">
      <c r="A29" s="91"/>
      <c r="B29" s="145" t="s">
        <v>79</v>
      </c>
      <c r="C29" s="91" t="s">
        <v>50</v>
      </c>
      <c r="D29" s="91" t="s">
        <v>194</v>
      </c>
      <c r="E29" s="164">
        <v>1024</v>
      </c>
      <c r="F29" s="163">
        <v>1028</v>
      </c>
      <c r="G29" s="163">
        <v>1030</v>
      </c>
      <c r="H29" s="163">
        <v>1040</v>
      </c>
      <c r="I29" s="163">
        <v>1052</v>
      </c>
      <c r="J29" s="163">
        <v>1052</v>
      </c>
      <c r="K29" s="91" t="s">
        <v>194</v>
      </c>
    </row>
    <row r="30" spans="1:11" ht="32.25" customHeight="1">
      <c r="A30" s="91"/>
      <c r="B30" s="145" t="s">
        <v>80</v>
      </c>
      <c r="C30" s="91" t="s">
        <v>25</v>
      </c>
      <c r="D30" s="91" t="s">
        <v>194</v>
      </c>
      <c r="E30" s="160">
        <v>91</v>
      </c>
      <c r="F30" s="163">
        <v>94</v>
      </c>
      <c r="G30" s="163">
        <v>96</v>
      </c>
      <c r="H30" s="163">
        <v>102</v>
      </c>
      <c r="I30" s="160">
        <v>105</v>
      </c>
      <c r="J30" s="160">
        <v>105</v>
      </c>
      <c r="K30" s="91" t="s">
        <v>194</v>
      </c>
    </row>
    <row r="31" spans="1:11" s="138" customFormat="1" ht="19.5" customHeight="1">
      <c r="A31" s="87"/>
      <c r="B31" s="145" t="s">
        <v>81</v>
      </c>
      <c r="C31" s="87"/>
      <c r="D31" s="91" t="s">
        <v>194</v>
      </c>
      <c r="E31" s="91" t="s">
        <v>194</v>
      </c>
      <c r="F31" s="91" t="s">
        <v>194</v>
      </c>
      <c r="G31" s="91" t="s">
        <v>194</v>
      </c>
      <c r="H31" s="91" t="s">
        <v>194</v>
      </c>
      <c r="I31" s="91" t="s">
        <v>194</v>
      </c>
      <c r="J31" s="91" t="s">
        <v>194</v>
      </c>
      <c r="K31" s="91" t="s">
        <v>194</v>
      </c>
    </row>
    <row r="32" spans="1:11" ht="19.5" customHeight="1">
      <c r="A32" s="91"/>
      <c r="B32" s="145" t="s">
        <v>82</v>
      </c>
      <c r="C32" s="91" t="s">
        <v>50</v>
      </c>
      <c r="D32" s="91" t="s">
        <v>194</v>
      </c>
      <c r="E32" s="91" t="s">
        <v>194</v>
      </c>
      <c r="F32" s="91" t="s">
        <v>194</v>
      </c>
      <c r="G32" s="91" t="s">
        <v>194</v>
      </c>
      <c r="H32" s="91" t="s">
        <v>194</v>
      </c>
      <c r="I32" s="91" t="s">
        <v>194</v>
      </c>
      <c r="J32" s="91" t="s">
        <v>194</v>
      </c>
      <c r="K32" s="91" t="s">
        <v>194</v>
      </c>
    </row>
    <row r="33" spans="1:11" ht="19.5" customHeight="1">
      <c r="A33" s="91"/>
      <c r="B33" s="145" t="s">
        <v>83</v>
      </c>
      <c r="C33" s="91"/>
      <c r="D33" s="91" t="s">
        <v>194</v>
      </c>
      <c r="E33" s="91" t="s">
        <v>194</v>
      </c>
      <c r="F33" s="91" t="s">
        <v>194</v>
      </c>
      <c r="G33" s="91" t="s">
        <v>194</v>
      </c>
      <c r="H33" s="91" t="s">
        <v>194</v>
      </c>
      <c r="I33" s="91" t="s">
        <v>194</v>
      </c>
      <c r="J33" s="91" t="s">
        <v>194</v>
      </c>
      <c r="K33" s="91" t="s">
        <v>194</v>
      </c>
    </row>
    <row r="34" spans="1:11" ht="19.5" customHeight="1">
      <c r="A34" s="91"/>
      <c r="B34" s="145" t="s">
        <v>84</v>
      </c>
      <c r="C34" s="91" t="s">
        <v>50</v>
      </c>
      <c r="D34" s="91" t="s">
        <v>194</v>
      </c>
      <c r="E34" s="91" t="s">
        <v>194</v>
      </c>
      <c r="F34" s="91" t="s">
        <v>194</v>
      </c>
      <c r="G34" s="91" t="s">
        <v>194</v>
      </c>
      <c r="H34" s="91" t="s">
        <v>194</v>
      </c>
      <c r="I34" s="91" t="s">
        <v>194</v>
      </c>
      <c r="J34" s="91" t="s">
        <v>194</v>
      </c>
      <c r="K34" s="91" t="s">
        <v>194</v>
      </c>
    </row>
    <row r="35" spans="1:11" ht="19.5" customHeight="1">
      <c r="A35" s="91"/>
      <c r="B35" s="145" t="s">
        <v>85</v>
      </c>
      <c r="C35" s="91" t="s">
        <v>50</v>
      </c>
      <c r="D35" s="91" t="s">
        <v>194</v>
      </c>
      <c r="E35" s="44">
        <v>185</v>
      </c>
      <c r="F35" s="163">
        <v>276</v>
      </c>
      <c r="G35" s="163">
        <v>307</v>
      </c>
      <c r="H35" s="163">
        <v>316</v>
      </c>
      <c r="I35" s="160">
        <v>331</v>
      </c>
      <c r="J35" s="160">
        <v>331</v>
      </c>
      <c r="K35" s="91" t="s">
        <v>194</v>
      </c>
    </row>
    <row r="36" ht="19.5" customHeight="1"/>
  </sheetData>
  <sheetProtection/>
  <mergeCells count="4">
    <mergeCell ref="A1:K1"/>
    <mergeCell ref="A2:K2"/>
    <mergeCell ref="A3:K3"/>
    <mergeCell ref="A4:K4"/>
  </mergeCells>
  <printOptions/>
  <pageMargins left="0.31496062992125984" right="0.31496062992125984" top="0.31496062992125984" bottom="0.2755905511811024" header="0.31496062992125984" footer="0.31496062992125984"/>
  <pageSetup horizontalDpi="300" verticalDpi="300" orientation="landscape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76">
      <selection activeCell="A1" sqref="A1:K85"/>
    </sheetView>
  </sheetViews>
  <sheetFormatPr defaultColWidth="9.140625" defaultRowHeight="15"/>
  <cols>
    <col min="1" max="1" width="5.00390625" style="2" customWidth="1"/>
    <col min="2" max="2" width="31.7109375" style="18" customWidth="1"/>
    <col min="3" max="3" width="10.8515625" style="2" customWidth="1"/>
    <col min="4" max="4" width="11.421875" style="1" customWidth="1"/>
    <col min="5" max="5" width="12.421875" style="1" customWidth="1"/>
    <col min="6" max="6" width="10.140625" style="1" customWidth="1"/>
    <col min="7" max="7" width="10.00390625" style="1" customWidth="1"/>
    <col min="8" max="8" width="11.00390625" style="1" customWidth="1"/>
    <col min="9" max="9" width="10.140625" style="1" customWidth="1"/>
    <col min="10" max="10" width="11.7109375" style="1" customWidth="1"/>
    <col min="11" max="11" width="14.00390625" style="57" customWidth="1"/>
    <col min="12" max="16384" width="9.140625" style="1" customWidth="1"/>
  </cols>
  <sheetData>
    <row r="1" spans="1:11" ht="16.5">
      <c r="A1" s="166" t="s">
        <v>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6.5">
      <c r="A2" s="165" t="s">
        <v>87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6.5" customHeight="1">
      <c r="A3" s="167" t="s">
        <v>215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6.5">
      <c r="A4" s="5"/>
      <c r="B4" s="19"/>
      <c r="C4" s="5"/>
      <c r="D4" s="5"/>
      <c r="E4" s="5"/>
      <c r="F4" s="5"/>
      <c r="G4" s="5"/>
      <c r="H4" s="5"/>
      <c r="I4" s="5"/>
      <c r="J4" s="5"/>
      <c r="K4" s="62"/>
    </row>
    <row r="5" spans="1:13" s="4" customFormat="1" ht="41.25">
      <c r="A5" s="133" t="s">
        <v>3</v>
      </c>
      <c r="B5" s="134" t="s">
        <v>4</v>
      </c>
      <c r="C5" s="135" t="s">
        <v>5</v>
      </c>
      <c r="D5" s="135" t="s">
        <v>6</v>
      </c>
      <c r="E5" s="135" t="s">
        <v>7</v>
      </c>
      <c r="F5" s="135" t="s">
        <v>8</v>
      </c>
      <c r="G5" s="135" t="s">
        <v>9</v>
      </c>
      <c r="H5" s="135" t="s">
        <v>10</v>
      </c>
      <c r="I5" s="135" t="s">
        <v>11</v>
      </c>
      <c r="J5" s="135" t="s">
        <v>12</v>
      </c>
      <c r="K5" s="136" t="s">
        <v>13</v>
      </c>
      <c r="L5" s="137"/>
      <c r="M5" s="137"/>
    </row>
    <row r="6" spans="1:13" s="3" customFormat="1" ht="15">
      <c r="A6" s="87" t="s">
        <v>14</v>
      </c>
      <c r="B6" s="86" t="s">
        <v>88</v>
      </c>
      <c r="C6" s="87"/>
      <c r="D6" s="88"/>
      <c r="E6" s="88"/>
      <c r="F6" s="88"/>
      <c r="G6" s="88"/>
      <c r="H6" s="88"/>
      <c r="I6" s="88"/>
      <c r="J6" s="88"/>
      <c r="K6" s="89"/>
      <c r="L6" s="138"/>
      <c r="M6" s="138"/>
    </row>
    <row r="7" spans="1:13" ht="15">
      <c r="A7" s="91"/>
      <c r="B7" s="90" t="s">
        <v>89</v>
      </c>
      <c r="C7" s="91" t="s">
        <v>19</v>
      </c>
      <c r="D7" s="101" t="s">
        <v>194</v>
      </c>
      <c r="E7" s="50">
        <v>54</v>
      </c>
      <c r="F7" s="50">
        <v>34</v>
      </c>
      <c r="G7" s="50">
        <v>15</v>
      </c>
      <c r="H7" s="50">
        <v>6</v>
      </c>
      <c r="I7" s="50">
        <v>15</v>
      </c>
      <c r="J7" s="50">
        <f>SUM(E7:I7)</f>
        <v>124</v>
      </c>
      <c r="K7" s="101" t="s">
        <v>194</v>
      </c>
      <c r="L7" s="139"/>
      <c r="M7" s="139"/>
    </row>
    <row r="8" spans="1:13" ht="15">
      <c r="A8" s="91"/>
      <c r="B8" s="90" t="s">
        <v>90</v>
      </c>
      <c r="C8" s="91" t="s">
        <v>91</v>
      </c>
      <c r="D8" s="101" t="s">
        <v>194</v>
      </c>
      <c r="E8" s="94">
        <v>564</v>
      </c>
      <c r="F8" s="94">
        <v>354</v>
      </c>
      <c r="G8" s="94">
        <v>160</v>
      </c>
      <c r="H8" s="94">
        <v>110</v>
      </c>
      <c r="I8" s="92">
        <v>160</v>
      </c>
      <c r="J8" s="50">
        <f>SUM(E8:I8)</f>
        <v>1348</v>
      </c>
      <c r="K8" s="101" t="s">
        <v>194</v>
      </c>
      <c r="L8" s="139"/>
      <c r="M8" s="139"/>
    </row>
    <row r="9" spans="1:13" ht="15">
      <c r="A9" s="91"/>
      <c r="B9" s="95" t="s">
        <v>20</v>
      </c>
      <c r="C9" s="91"/>
      <c r="D9" s="92"/>
      <c r="E9" s="92"/>
      <c r="F9" s="92"/>
      <c r="G9" s="92"/>
      <c r="H9" s="92"/>
      <c r="I9" s="92"/>
      <c r="J9" s="50"/>
      <c r="K9" s="93"/>
      <c r="L9" s="139"/>
      <c r="M9" s="139"/>
    </row>
    <row r="10" spans="1:13" ht="15">
      <c r="A10" s="91"/>
      <c r="B10" s="95" t="s">
        <v>161</v>
      </c>
      <c r="C10" s="91" t="s">
        <v>91</v>
      </c>
      <c r="D10" s="101" t="s">
        <v>194</v>
      </c>
      <c r="E10" s="101" t="s">
        <v>194</v>
      </c>
      <c r="F10" s="101" t="s">
        <v>194</v>
      </c>
      <c r="G10" s="101" t="s">
        <v>194</v>
      </c>
      <c r="H10" s="101" t="s">
        <v>194</v>
      </c>
      <c r="I10" s="101" t="s">
        <v>194</v>
      </c>
      <c r="J10" s="101" t="s">
        <v>194</v>
      </c>
      <c r="K10" s="101" t="s">
        <v>194</v>
      </c>
      <c r="L10" s="139"/>
      <c r="M10" s="139"/>
    </row>
    <row r="11" spans="1:13" ht="15">
      <c r="A11" s="91"/>
      <c r="B11" s="95" t="s">
        <v>162</v>
      </c>
      <c r="C11" s="91" t="s">
        <v>91</v>
      </c>
      <c r="D11" s="101" t="s">
        <v>194</v>
      </c>
      <c r="E11" s="92">
        <v>564</v>
      </c>
      <c r="F11" s="92">
        <v>354</v>
      </c>
      <c r="G11" s="92">
        <v>160</v>
      </c>
      <c r="H11" s="92">
        <v>110</v>
      </c>
      <c r="I11" s="92">
        <v>160</v>
      </c>
      <c r="J11" s="50">
        <f>SUM(E11:I11)</f>
        <v>1348</v>
      </c>
      <c r="K11" s="101" t="s">
        <v>194</v>
      </c>
      <c r="L11" s="139"/>
      <c r="M11" s="139"/>
    </row>
    <row r="12" spans="1:13" ht="15">
      <c r="A12" s="87" t="s">
        <v>39</v>
      </c>
      <c r="B12" s="86" t="s">
        <v>94</v>
      </c>
      <c r="C12" s="91" t="s">
        <v>19</v>
      </c>
      <c r="D12" s="92"/>
      <c r="E12" s="92"/>
      <c r="F12" s="92"/>
      <c r="G12" s="92"/>
      <c r="H12" s="92"/>
      <c r="I12" s="92"/>
      <c r="J12" s="92"/>
      <c r="K12" s="93"/>
      <c r="L12" s="139"/>
      <c r="M12" s="139"/>
    </row>
    <row r="13" spans="1:13" ht="15">
      <c r="A13" s="87">
        <v>1</v>
      </c>
      <c r="B13" s="86" t="s">
        <v>95</v>
      </c>
      <c r="C13" s="91"/>
      <c r="D13" s="92"/>
      <c r="E13" s="92"/>
      <c r="F13" s="92"/>
      <c r="G13" s="92"/>
      <c r="H13" s="92"/>
      <c r="I13" s="92"/>
      <c r="J13" s="92"/>
      <c r="K13" s="93"/>
      <c r="L13" s="139"/>
      <c r="M13" s="139"/>
    </row>
    <row r="14" spans="1:13" ht="15">
      <c r="A14" s="91"/>
      <c r="B14" s="90" t="s">
        <v>96</v>
      </c>
      <c r="C14" s="91" t="s">
        <v>169</v>
      </c>
      <c r="D14" s="101" t="s">
        <v>194</v>
      </c>
      <c r="E14" s="92">
        <v>14</v>
      </c>
      <c r="F14" s="92">
        <v>36</v>
      </c>
      <c r="G14" s="92">
        <v>27</v>
      </c>
      <c r="H14" s="92">
        <v>27</v>
      </c>
      <c r="I14" s="92">
        <v>15</v>
      </c>
      <c r="J14" s="92">
        <f>SUM(E14:I14)</f>
        <v>119</v>
      </c>
      <c r="K14" s="101" t="s">
        <v>194</v>
      </c>
      <c r="L14" s="139"/>
      <c r="M14" s="139"/>
    </row>
    <row r="15" spans="1:13" ht="15">
      <c r="A15" s="91"/>
      <c r="B15" s="90" t="s">
        <v>90</v>
      </c>
      <c r="C15" s="91" t="s">
        <v>97</v>
      </c>
      <c r="D15" s="101" t="s">
        <v>194</v>
      </c>
      <c r="E15" s="96">
        <v>23.38</v>
      </c>
      <c r="F15" s="92">
        <v>60</v>
      </c>
      <c r="G15" s="97">
        <v>68.175</v>
      </c>
      <c r="H15" s="97">
        <v>48.079</v>
      </c>
      <c r="I15" s="98">
        <v>38.6</v>
      </c>
      <c r="J15" s="96">
        <f>SUM(E15:I15)</f>
        <v>238.234</v>
      </c>
      <c r="K15" s="101" t="s">
        <v>194</v>
      </c>
      <c r="L15" s="139"/>
      <c r="M15" s="139"/>
    </row>
    <row r="16" spans="1:13" ht="15.75">
      <c r="A16" s="87"/>
      <c r="B16" s="99" t="s">
        <v>20</v>
      </c>
      <c r="C16" s="91"/>
      <c r="D16" s="92"/>
      <c r="E16" s="100"/>
      <c r="F16" s="92"/>
      <c r="G16" s="92"/>
      <c r="H16" s="92"/>
      <c r="I16" s="92"/>
      <c r="J16" s="92"/>
      <c r="K16" s="93"/>
      <c r="L16" s="139"/>
      <c r="M16" s="139"/>
    </row>
    <row r="17" spans="1:13" ht="15">
      <c r="A17" s="91"/>
      <c r="B17" s="95" t="s">
        <v>161</v>
      </c>
      <c r="C17" s="91" t="s">
        <v>91</v>
      </c>
      <c r="D17" s="101" t="s">
        <v>194</v>
      </c>
      <c r="E17" s="96">
        <v>16.4</v>
      </c>
      <c r="F17" s="92">
        <v>42</v>
      </c>
      <c r="G17" s="96">
        <v>47.724</v>
      </c>
      <c r="H17" s="96">
        <v>33.679</v>
      </c>
      <c r="I17" s="96">
        <v>27.02</v>
      </c>
      <c r="J17" s="96">
        <f>SUM(E17:I17)</f>
        <v>166.823</v>
      </c>
      <c r="K17" s="101" t="s">
        <v>194</v>
      </c>
      <c r="L17" s="139"/>
      <c r="M17" s="139"/>
    </row>
    <row r="18" spans="1:13" ht="15">
      <c r="A18" s="91"/>
      <c r="B18" s="95" t="s">
        <v>162</v>
      </c>
      <c r="C18" s="91" t="s">
        <v>91</v>
      </c>
      <c r="D18" s="101" t="s">
        <v>194</v>
      </c>
      <c r="E18" s="96">
        <v>6.98</v>
      </c>
      <c r="F18" s="92">
        <v>18</v>
      </c>
      <c r="G18" s="96">
        <v>20.451</v>
      </c>
      <c r="H18" s="96">
        <v>14.4</v>
      </c>
      <c r="I18" s="96">
        <v>11.58</v>
      </c>
      <c r="J18" s="96">
        <f>SUM(E18:I18)</f>
        <v>71.411</v>
      </c>
      <c r="K18" s="101" t="s">
        <v>194</v>
      </c>
      <c r="L18" s="139"/>
      <c r="M18" s="139"/>
    </row>
    <row r="19" spans="1:13" ht="15">
      <c r="A19" s="91"/>
      <c r="B19" s="90" t="s">
        <v>98</v>
      </c>
      <c r="C19" s="91"/>
      <c r="D19" s="101" t="s">
        <v>194</v>
      </c>
      <c r="E19" s="101" t="s">
        <v>194</v>
      </c>
      <c r="F19" s="101" t="s">
        <v>194</v>
      </c>
      <c r="G19" s="101" t="s">
        <v>194</v>
      </c>
      <c r="H19" s="101" t="s">
        <v>194</v>
      </c>
      <c r="I19" s="101" t="s">
        <v>194</v>
      </c>
      <c r="J19" s="101" t="s">
        <v>194</v>
      </c>
      <c r="K19" s="101" t="s">
        <v>194</v>
      </c>
      <c r="L19" s="139"/>
      <c r="M19" s="139"/>
    </row>
    <row r="20" spans="1:13" ht="15">
      <c r="A20" s="91"/>
      <c r="B20" s="90" t="s">
        <v>90</v>
      </c>
      <c r="C20" s="91" t="s">
        <v>97</v>
      </c>
      <c r="D20" s="101" t="s">
        <v>194</v>
      </c>
      <c r="E20" s="101" t="s">
        <v>194</v>
      </c>
      <c r="F20" s="101" t="s">
        <v>194</v>
      </c>
      <c r="G20" s="101" t="s">
        <v>194</v>
      </c>
      <c r="H20" s="101" t="s">
        <v>194</v>
      </c>
      <c r="I20" s="101" t="s">
        <v>194</v>
      </c>
      <c r="J20" s="101" t="s">
        <v>194</v>
      </c>
      <c r="K20" s="101" t="s">
        <v>194</v>
      </c>
      <c r="L20" s="139"/>
      <c r="M20" s="139"/>
    </row>
    <row r="21" spans="1:13" ht="15.75">
      <c r="A21" s="91"/>
      <c r="B21" s="99" t="s">
        <v>20</v>
      </c>
      <c r="C21" s="91"/>
      <c r="D21" s="101"/>
      <c r="E21" s="92"/>
      <c r="F21" s="92"/>
      <c r="G21" s="92"/>
      <c r="H21" s="92"/>
      <c r="I21" s="92"/>
      <c r="J21" s="92"/>
      <c r="K21" s="93"/>
      <c r="L21" s="139"/>
      <c r="M21" s="139"/>
    </row>
    <row r="22" spans="1:13" ht="15">
      <c r="A22" s="91"/>
      <c r="B22" s="95" t="s">
        <v>161</v>
      </c>
      <c r="C22" s="91" t="s">
        <v>91</v>
      </c>
      <c r="D22" s="101" t="s">
        <v>194</v>
      </c>
      <c r="E22" s="101" t="s">
        <v>194</v>
      </c>
      <c r="F22" s="101" t="s">
        <v>194</v>
      </c>
      <c r="G22" s="101" t="s">
        <v>194</v>
      </c>
      <c r="H22" s="101" t="s">
        <v>194</v>
      </c>
      <c r="I22" s="101" t="s">
        <v>194</v>
      </c>
      <c r="J22" s="101" t="s">
        <v>194</v>
      </c>
      <c r="K22" s="101" t="s">
        <v>194</v>
      </c>
      <c r="L22" s="139"/>
      <c r="M22" s="139"/>
    </row>
    <row r="23" spans="1:13" ht="15">
      <c r="A23" s="91"/>
      <c r="B23" s="95" t="s">
        <v>162</v>
      </c>
      <c r="C23" s="91" t="s">
        <v>91</v>
      </c>
      <c r="D23" s="101" t="s">
        <v>194</v>
      </c>
      <c r="E23" s="101" t="s">
        <v>194</v>
      </c>
      <c r="F23" s="101" t="s">
        <v>194</v>
      </c>
      <c r="G23" s="101" t="s">
        <v>194</v>
      </c>
      <c r="H23" s="101" t="s">
        <v>194</v>
      </c>
      <c r="I23" s="101" t="s">
        <v>194</v>
      </c>
      <c r="J23" s="101" t="s">
        <v>194</v>
      </c>
      <c r="K23" s="101" t="s">
        <v>194</v>
      </c>
      <c r="L23" s="139"/>
      <c r="M23" s="139"/>
    </row>
    <row r="24" spans="1:13" ht="19.5" customHeight="1">
      <c r="A24" s="91"/>
      <c r="B24" s="90" t="s">
        <v>99</v>
      </c>
      <c r="C24" s="91" t="s">
        <v>169</v>
      </c>
      <c r="D24" s="101" t="s">
        <v>194</v>
      </c>
      <c r="E24" s="92">
        <v>6</v>
      </c>
      <c r="F24" s="92">
        <v>46</v>
      </c>
      <c r="G24" s="92">
        <v>53</v>
      </c>
      <c r="H24" s="92">
        <v>41</v>
      </c>
      <c r="I24" s="92">
        <v>55</v>
      </c>
      <c r="J24" s="92">
        <f>SUM(E24:I24)</f>
        <v>201</v>
      </c>
      <c r="K24" s="101" t="s">
        <v>194</v>
      </c>
      <c r="L24" s="139"/>
      <c r="M24" s="139"/>
    </row>
    <row r="25" spans="1:13" ht="19.5" customHeight="1">
      <c r="A25" s="91"/>
      <c r="B25" s="90" t="s">
        <v>90</v>
      </c>
      <c r="C25" s="91" t="s">
        <v>97</v>
      </c>
      <c r="D25" s="101" t="s">
        <v>194</v>
      </c>
      <c r="E25" s="100">
        <v>10.02</v>
      </c>
      <c r="F25" s="96">
        <v>114.176</v>
      </c>
      <c r="G25" s="97">
        <v>133.825</v>
      </c>
      <c r="H25" s="101">
        <v>130</v>
      </c>
      <c r="I25" s="53">
        <v>141.4</v>
      </c>
      <c r="J25" s="96">
        <f>SUM(E25:I25)</f>
        <v>529.4209999999999</v>
      </c>
      <c r="K25" s="101" t="s">
        <v>194</v>
      </c>
      <c r="L25" s="139"/>
      <c r="M25" s="139"/>
    </row>
    <row r="26" spans="1:13" ht="19.5" customHeight="1">
      <c r="A26" s="87"/>
      <c r="B26" s="99" t="s">
        <v>20</v>
      </c>
      <c r="C26" s="91"/>
      <c r="D26" s="92"/>
      <c r="E26" s="92"/>
      <c r="F26" s="92"/>
      <c r="G26" s="92"/>
      <c r="H26" s="92"/>
      <c r="I26" s="92"/>
      <c r="J26" s="92"/>
      <c r="K26" s="101" t="s">
        <v>194</v>
      </c>
      <c r="L26" s="139"/>
      <c r="M26" s="139"/>
    </row>
    <row r="27" spans="1:13" ht="19.5" customHeight="1">
      <c r="A27" s="91"/>
      <c r="B27" s="95" t="s">
        <v>163</v>
      </c>
      <c r="C27" s="91" t="s">
        <v>91</v>
      </c>
      <c r="D27" s="101" t="s">
        <v>194</v>
      </c>
      <c r="E27" s="100">
        <v>7.02</v>
      </c>
      <c r="F27" s="96">
        <v>79.8</v>
      </c>
      <c r="G27" s="96">
        <v>93.676</v>
      </c>
      <c r="H27" s="92">
        <v>91</v>
      </c>
      <c r="I27" s="96">
        <v>99.1</v>
      </c>
      <c r="J27" s="96">
        <f>SUM(E27:I27)</f>
        <v>370.596</v>
      </c>
      <c r="K27" s="101" t="s">
        <v>194</v>
      </c>
      <c r="L27" s="139"/>
      <c r="M27" s="139"/>
    </row>
    <row r="28" spans="1:13" ht="19.5" customHeight="1">
      <c r="A28" s="91"/>
      <c r="B28" s="95" t="s">
        <v>164</v>
      </c>
      <c r="C28" s="91" t="s">
        <v>91</v>
      </c>
      <c r="D28" s="101" t="s">
        <v>194</v>
      </c>
      <c r="E28" s="92">
        <v>3</v>
      </c>
      <c r="F28" s="96">
        <v>34.376</v>
      </c>
      <c r="G28" s="96">
        <v>40.149</v>
      </c>
      <c r="H28" s="92">
        <v>39</v>
      </c>
      <c r="I28" s="96">
        <v>42.3</v>
      </c>
      <c r="J28" s="96">
        <f>SUM(E28:I28)</f>
        <v>158.825</v>
      </c>
      <c r="K28" s="101" t="s">
        <v>194</v>
      </c>
      <c r="L28" s="139"/>
      <c r="M28" s="139"/>
    </row>
    <row r="29" spans="1:13" s="3" customFormat="1" ht="19.5" customHeight="1">
      <c r="A29" s="87">
        <v>2</v>
      </c>
      <c r="B29" s="86" t="s">
        <v>100</v>
      </c>
      <c r="C29" s="87"/>
      <c r="D29" s="92"/>
      <c r="E29" s="102"/>
      <c r="F29" s="53"/>
      <c r="G29" s="53"/>
      <c r="H29" s="51"/>
      <c r="I29" s="53"/>
      <c r="J29" s="96"/>
      <c r="K29" s="101" t="s">
        <v>194</v>
      </c>
      <c r="L29" s="138"/>
      <c r="M29" s="138"/>
    </row>
    <row r="30" spans="1:13" s="3" customFormat="1" ht="19.5" customHeight="1">
      <c r="A30" s="87"/>
      <c r="B30" s="90" t="s">
        <v>101</v>
      </c>
      <c r="C30" s="91" t="s">
        <v>25</v>
      </c>
      <c r="D30" s="101" t="s">
        <v>194</v>
      </c>
      <c r="E30" s="92">
        <v>485</v>
      </c>
      <c r="F30" s="51">
        <v>917</v>
      </c>
      <c r="G30" s="51">
        <v>837</v>
      </c>
      <c r="H30" s="92">
        <v>445</v>
      </c>
      <c r="I30" s="92">
        <v>554</v>
      </c>
      <c r="J30" s="92">
        <f>SUM(E30:I30)</f>
        <v>3238</v>
      </c>
      <c r="K30" s="101" t="s">
        <v>194</v>
      </c>
      <c r="L30" s="138"/>
      <c r="M30" s="138"/>
    </row>
    <row r="31" spans="1:13" ht="19.5" customHeight="1">
      <c r="A31" s="91"/>
      <c r="B31" s="90" t="s">
        <v>90</v>
      </c>
      <c r="C31" s="91" t="s">
        <v>97</v>
      </c>
      <c r="D31" s="101" t="s">
        <v>194</v>
      </c>
      <c r="E31" s="92">
        <v>359</v>
      </c>
      <c r="F31" s="51">
        <v>533</v>
      </c>
      <c r="G31" s="51">
        <v>580</v>
      </c>
      <c r="H31" s="101">
        <v>232</v>
      </c>
      <c r="I31" s="101">
        <v>374</v>
      </c>
      <c r="J31" s="92">
        <f>SUM(E31:I31)</f>
        <v>2078</v>
      </c>
      <c r="K31" s="101" t="s">
        <v>194</v>
      </c>
      <c r="L31" s="139"/>
      <c r="M31" s="139"/>
    </row>
    <row r="32" spans="1:13" ht="19.5" customHeight="1">
      <c r="A32" s="87"/>
      <c r="B32" s="99" t="s">
        <v>20</v>
      </c>
      <c r="C32" s="91"/>
      <c r="D32" s="92"/>
      <c r="E32" s="92"/>
      <c r="F32" s="51"/>
      <c r="G32" s="51"/>
      <c r="H32" s="92"/>
      <c r="I32" s="92"/>
      <c r="J32" s="92"/>
      <c r="K32" s="101" t="s">
        <v>194</v>
      </c>
      <c r="L32" s="139"/>
      <c r="M32" s="139"/>
    </row>
    <row r="33" spans="1:13" ht="19.5" customHeight="1">
      <c r="A33" s="91"/>
      <c r="B33" s="95" t="s">
        <v>165</v>
      </c>
      <c r="C33" s="91" t="s">
        <v>91</v>
      </c>
      <c r="D33" s="101" t="s">
        <v>194</v>
      </c>
      <c r="E33" s="92">
        <v>359</v>
      </c>
      <c r="F33" s="51">
        <v>533</v>
      </c>
      <c r="G33" s="51">
        <v>580</v>
      </c>
      <c r="H33" s="101">
        <v>232</v>
      </c>
      <c r="I33" s="101">
        <v>374</v>
      </c>
      <c r="J33" s="92">
        <f>SUM(E33:I33)</f>
        <v>2078</v>
      </c>
      <c r="K33" s="101" t="s">
        <v>194</v>
      </c>
      <c r="L33" s="139"/>
      <c r="M33" s="139"/>
    </row>
    <row r="34" spans="1:13" ht="19.5" customHeight="1">
      <c r="A34" s="91"/>
      <c r="B34" s="95" t="s">
        <v>166</v>
      </c>
      <c r="C34" s="91" t="s">
        <v>91</v>
      </c>
      <c r="D34" s="101" t="s">
        <v>194</v>
      </c>
      <c r="E34" s="101" t="s">
        <v>194</v>
      </c>
      <c r="F34" s="101" t="s">
        <v>194</v>
      </c>
      <c r="G34" s="101" t="s">
        <v>194</v>
      </c>
      <c r="H34" s="101" t="s">
        <v>194</v>
      </c>
      <c r="I34" s="101" t="s">
        <v>194</v>
      </c>
      <c r="J34" s="101" t="s">
        <v>194</v>
      </c>
      <c r="K34" s="101" t="s">
        <v>194</v>
      </c>
      <c r="L34" s="139"/>
      <c r="M34" s="139"/>
    </row>
    <row r="35" spans="1:13" ht="19.5" customHeight="1">
      <c r="A35" s="91"/>
      <c r="B35" s="90" t="s">
        <v>102</v>
      </c>
      <c r="C35" s="91" t="s">
        <v>25</v>
      </c>
      <c r="D35" s="101" t="s">
        <v>194</v>
      </c>
      <c r="E35" s="92">
        <v>323</v>
      </c>
      <c r="F35" s="92">
        <v>583</v>
      </c>
      <c r="G35" s="51">
        <v>532</v>
      </c>
      <c r="H35" s="92">
        <v>254</v>
      </c>
      <c r="I35" s="92">
        <v>332</v>
      </c>
      <c r="J35" s="92">
        <f>SUM(E35:I35)</f>
        <v>2024</v>
      </c>
      <c r="K35" s="101" t="s">
        <v>194</v>
      </c>
      <c r="L35" s="139"/>
      <c r="M35" s="139"/>
    </row>
    <row r="36" spans="1:13" ht="19.5" customHeight="1">
      <c r="A36" s="91"/>
      <c r="B36" s="90" t="s">
        <v>90</v>
      </c>
      <c r="C36" s="91" t="s">
        <v>97</v>
      </c>
      <c r="D36" s="101" t="s">
        <v>194</v>
      </c>
      <c r="E36" s="92">
        <v>239</v>
      </c>
      <c r="F36" s="92">
        <v>422</v>
      </c>
      <c r="G36" s="51">
        <v>363</v>
      </c>
      <c r="H36" s="101">
        <v>132</v>
      </c>
      <c r="I36" s="101">
        <v>225</v>
      </c>
      <c r="J36" s="92">
        <v>623785</v>
      </c>
      <c r="K36" s="101" t="s">
        <v>194</v>
      </c>
      <c r="L36" s="139"/>
      <c r="M36" s="139"/>
    </row>
    <row r="37" spans="1:13" ht="19.5" customHeight="1">
      <c r="A37" s="87"/>
      <c r="B37" s="99" t="s">
        <v>20</v>
      </c>
      <c r="C37" s="91"/>
      <c r="D37" s="92"/>
      <c r="E37" s="92"/>
      <c r="F37" s="92"/>
      <c r="G37" s="51"/>
      <c r="H37" s="92"/>
      <c r="I37" s="92"/>
      <c r="J37" s="92"/>
      <c r="K37" s="101" t="s">
        <v>194</v>
      </c>
      <c r="L37" s="139"/>
      <c r="M37" s="139"/>
    </row>
    <row r="38" spans="1:13" ht="19.5" customHeight="1">
      <c r="A38" s="91"/>
      <c r="B38" s="95" t="s">
        <v>175</v>
      </c>
      <c r="C38" s="91" t="s">
        <v>91</v>
      </c>
      <c r="D38" s="92"/>
      <c r="E38" s="92">
        <v>239</v>
      </c>
      <c r="F38" s="92">
        <v>422</v>
      </c>
      <c r="G38" s="51">
        <v>363</v>
      </c>
      <c r="H38" s="101">
        <v>132</v>
      </c>
      <c r="I38" s="101">
        <v>225</v>
      </c>
      <c r="J38" s="92">
        <v>623785</v>
      </c>
      <c r="K38" s="101" t="s">
        <v>194</v>
      </c>
      <c r="L38" s="139"/>
      <c r="M38" s="139"/>
    </row>
    <row r="39" spans="1:13" ht="19.5" customHeight="1">
      <c r="A39" s="91"/>
      <c r="B39" s="95" t="s">
        <v>164</v>
      </c>
      <c r="C39" s="91" t="s">
        <v>91</v>
      </c>
      <c r="D39" s="101" t="s">
        <v>194</v>
      </c>
      <c r="E39" s="101" t="s">
        <v>194</v>
      </c>
      <c r="F39" s="101" t="s">
        <v>194</v>
      </c>
      <c r="G39" s="101" t="s">
        <v>194</v>
      </c>
      <c r="H39" s="101" t="s">
        <v>194</v>
      </c>
      <c r="I39" s="101" t="s">
        <v>194</v>
      </c>
      <c r="J39" s="101" t="s">
        <v>194</v>
      </c>
      <c r="K39" s="101" t="s">
        <v>194</v>
      </c>
      <c r="L39" s="139"/>
      <c r="M39" s="139"/>
    </row>
    <row r="40" spans="1:13" ht="19.5" customHeight="1">
      <c r="A40" s="91"/>
      <c r="B40" s="90" t="s">
        <v>103</v>
      </c>
      <c r="C40" s="91" t="s">
        <v>25</v>
      </c>
      <c r="D40" s="101" t="s">
        <v>194</v>
      </c>
      <c r="E40" s="101" t="s">
        <v>194</v>
      </c>
      <c r="F40" s="101" t="s">
        <v>194</v>
      </c>
      <c r="G40" s="101" t="s">
        <v>194</v>
      </c>
      <c r="H40" s="101" t="s">
        <v>194</v>
      </c>
      <c r="I40" s="101" t="s">
        <v>194</v>
      </c>
      <c r="J40" s="101" t="s">
        <v>194</v>
      </c>
      <c r="K40" s="101" t="s">
        <v>194</v>
      </c>
      <c r="L40" s="139"/>
      <c r="M40" s="139"/>
    </row>
    <row r="41" spans="1:13" ht="19.5" customHeight="1">
      <c r="A41" s="87"/>
      <c r="B41" s="95" t="s">
        <v>20</v>
      </c>
      <c r="C41" s="91"/>
      <c r="D41" s="92"/>
      <c r="E41" s="92"/>
      <c r="F41" s="92"/>
      <c r="G41" s="51"/>
      <c r="H41" s="92"/>
      <c r="I41" s="92"/>
      <c r="J41" s="92"/>
      <c r="K41" s="101" t="s">
        <v>194</v>
      </c>
      <c r="L41" s="139"/>
      <c r="M41" s="139"/>
    </row>
    <row r="42" spans="1:13" ht="19.5" customHeight="1">
      <c r="A42" s="91"/>
      <c r="B42" s="95" t="s">
        <v>161</v>
      </c>
      <c r="C42" s="91" t="s">
        <v>91</v>
      </c>
      <c r="D42" s="101" t="s">
        <v>194</v>
      </c>
      <c r="E42" s="101" t="s">
        <v>194</v>
      </c>
      <c r="F42" s="101" t="s">
        <v>194</v>
      </c>
      <c r="G42" s="101" t="s">
        <v>194</v>
      </c>
      <c r="H42" s="101" t="s">
        <v>194</v>
      </c>
      <c r="I42" s="101" t="s">
        <v>194</v>
      </c>
      <c r="J42" s="101" t="s">
        <v>194</v>
      </c>
      <c r="K42" s="101" t="s">
        <v>194</v>
      </c>
      <c r="L42" s="139"/>
      <c r="M42" s="139"/>
    </row>
    <row r="43" spans="1:13" ht="19.5" customHeight="1">
      <c r="A43" s="91"/>
      <c r="B43" s="95" t="s">
        <v>162</v>
      </c>
      <c r="C43" s="91" t="s">
        <v>91</v>
      </c>
      <c r="D43" s="101" t="s">
        <v>194</v>
      </c>
      <c r="E43" s="101" t="s">
        <v>194</v>
      </c>
      <c r="F43" s="101" t="s">
        <v>194</v>
      </c>
      <c r="G43" s="101" t="s">
        <v>194</v>
      </c>
      <c r="H43" s="101" t="s">
        <v>194</v>
      </c>
      <c r="I43" s="101" t="s">
        <v>194</v>
      </c>
      <c r="J43" s="101" t="s">
        <v>194</v>
      </c>
      <c r="K43" s="101" t="s">
        <v>194</v>
      </c>
      <c r="L43" s="139"/>
      <c r="M43" s="139"/>
    </row>
    <row r="44" spans="1:13" s="3" customFormat="1" ht="19.5" customHeight="1">
      <c r="A44" s="87" t="s">
        <v>47</v>
      </c>
      <c r="B44" s="86" t="s">
        <v>104</v>
      </c>
      <c r="C44" s="87"/>
      <c r="D44" s="92"/>
      <c r="E44" s="92"/>
      <c r="F44" s="92"/>
      <c r="G44" s="51"/>
      <c r="H44" s="92"/>
      <c r="I44" s="92"/>
      <c r="J44" s="92"/>
      <c r="K44" s="101" t="s">
        <v>194</v>
      </c>
      <c r="L44" s="138"/>
      <c r="M44" s="138"/>
    </row>
    <row r="45" spans="1:13" ht="19.5" customHeight="1">
      <c r="A45" s="91">
        <v>1</v>
      </c>
      <c r="B45" s="90" t="s">
        <v>105</v>
      </c>
      <c r="C45" s="91"/>
      <c r="D45" s="92"/>
      <c r="E45" s="92"/>
      <c r="F45" s="92"/>
      <c r="G45" s="51"/>
      <c r="H45" s="92"/>
      <c r="I45" s="92"/>
      <c r="J45" s="92"/>
      <c r="K45" s="101"/>
      <c r="L45" s="139"/>
      <c r="M45" s="139"/>
    </row>
    <row r="46" spans="1:13" ht="19.5" customHeight="1">
      <c r="A46" s="91"/>
      <c r="B46" s="90" t="s">
        <v>106</v>
      </c>
      <c r="C46" s="91" t="s">
        <v>19</v>
      </c>
      <c r="D46" s="101" t="s">
        <v>194</v>
      </c>
      <c r="E46" s="92">
        <v>8</v>
      </c>
      <c r="F46" s="92">
        <v>10</v>
      </c>
      <c r="G46" s="51">
        <v>12</v>
      </c>
      <c r="H46" s="92">
        <v>15</v>
      </c>
      <c r="I46" s="92">
        <v>15</v>
      </c>
      <c r="J46" s="92">
        <f>SUM(E46:I46)</f>
        <v>60</v>
      </c>
      <c r="K46" s="101" t="s">
        <v>194</v>
      </c>
      <c r="L46" s="170"/>
      <c r="M46" s="171"/>
    </row>
    <row r="47" spans="1:13" ht="19.5" customHeight="1">
      <c r="A47" s="91"/>
      <c r="B47" s="90" t="s">
        <v>107</v>
      </c>
      <c r="C47" s="91" t="s">
        <v>170</v>
      </c>
      <c r="D47" s="101" t="s">
        <v>194</v>
      </c>
      <c r="E47" s="52">
        <v>132</v>
      </c>
      <c r="F47" s="92">
        <v>165</v>
      </c>
      <c r="G47" s="52">
        <v>198</v>
      </c>
      <c r="H47" s="92">
        <v>247</v>
      </c>
      <c r="I47" s="92">
        <v>247</v>
      </c>
      <c r="J47" s="92">
        <f>SUM(E47:I47)</f>
        <v>989</v>
      </c>
      <c r="K47" s="101" t="s">
        <v>194</v>
      </c>
      <c r="L47" s="170"/>
      <c r="M47" s="171"/>
    </row>
    <row r="48" spans="1:13" ht="19.5" customHeight="1">
      <c r="A48" s="91">
        <v>2</v>
      </c>
      <c r="B48" s="90" t="s">
        <v>109</v>
      </c>
      <c r="C48" s="91"/>
      <c r="D48" s="101"/>
      <c r="E48" s="101"/>
      <c r="F48" s="101"/>
      <c r="G48" s="101"/>
      <c r="H48" s="101"/>
      <c r="I48" s="101"/>
      <c r="J48" s="101"/>
      <c r="K48" s="101"/>
      <c r="L48" s="139"/>
      <c r="M48" s="139"/>
    </row>
    <row r="49" spans="1:13" ht="19.5" customHeight="1">
      <c r="A49" s="91"/>
      <c r="B49" s="90" t="s">
        <v>110</v>
      </c>
      <c r="C49" s="91" t="s">
        <v>19</v>
      </c>
      <c r="D49" s="101" t="s">
        <v>194</v>
      </c>
      <c r="E49" s="101" t="s">
        <v>194</v>
      </c>
      <c r="F49" s="101" t="s">
        <v>194</v>
      </c>
      <c r="G49" s="92">
        <v>45</v>
      </c>
      <c r="H49" s="92">
        <v>47</v>
      </c>
      <c r="I49" s="92">
        <v>55</v>
      </c>
      <c r="J49" s="92">
        <f>SUM(G49:I49)</f>
        <v>147</v>
      </c>
      <c r="K49" s="101" t="s">
        <v>194</v>
      </c>
      <c r="L49" s="139"/>
      <c r="M49" s="139"/>
    </row>
    <row r="50" spans="1:13" ht="19.5" customHeight="1">
      <c r="A50" s="91"/>
      <c r="B50" s="90" t="s">
        <v>111</v>
      </c>
      <c r="C50" s="91" t="s">
        <v>108</v>
      </c>
      <c r="D50" s="101" t="s">
        <v>194</v>
      </c>
      <c r="E50" s="101" t="s">
        <v>194</v>
      </c>
      <c r="F50" s="101" t="s">
        <v>194</v>
      </c>
      <c r="G50" s="52">
        <v>1574358</v>
      </c>
      <c r="H50" s="92">
        <v>1579885</v>
      </c>
      <c r="I50" s="92">
        <v>2124354</v>
      </c>
      <c r="J50" s="92">
        <v>1759</v>
      </c>
      <c r="K50" s="101" t="s">
        <v>194</v>
      </c>
      <c r="L50" s="139"/>
      <c r="M50" s="139"/>
    </row>
    <row r="51" spans="1:13" s="3" customFormat="1" ht="19.5" customHeight="1">
      <c r="A51" s="87" t="s">
        <v>112</v>
      </c>
      <c r="B51" s="86" t="s">
        <v>113</v>
      </c>
      <c r="C51" s="87"/>
      <c r="D51" s="92"/>
      <c r="E51" s="92"/>
      <c r="F51" s="92"/>
      <c r="G51" s="92"/>
      <c r="H51" s="92"/>
      <c r="I51" s="92"/>
      <c r="J51" s="92"/>
      <c r="K51" s="101" t="s">
        <v>194</v>
      </c>
      <c r="L51" s="138"/>
      <c r="M51" s="138"/>
    </row>
    <row r="52" spans="1:13" ht="19.5" customHeight="1">
      <c r="A52" s="91">
        <v>1</v>
      </c>
      <c r="B52" s="90" t="s">
        <v>114</v>
      </c>
      <c r="C52" s="91"/>
      <c r="D52" s="101" t="s">
        <v>194</v>
      </c>
      <c r="E52" s="101" t="s">
        <v>194</v>
      </c>
      <c r="F52" s="101" t="s">
        <v>194</v>
      </c>
      <c r="G52" s="101" t="s">
        <v>194</v>
      </c>
      <c r="H52" s="101" t="s">
        <v>194</v>
      </c>
      <c r="I52" s="101" t="s">
        <v>194</v>
      </c>
      <c r="J52" s="101" t="s">
        <v>194</v>
      </c>
      <c r="K52" s="101" t="s">
        <v>194</v>
      </c>
      <c r="L52" s="139"/>
      <c r="M52" s="139"/>
    </row>
    <row r="53" spans="1:13" ht="19.5" customHeight="1">
      <c r="A53" s="91"/>
      <c r="B53" s="90" t="s">
        <v>115</v>
      </c>
      <c r="C53" s="91" t="s">
        <v>19</v>
      </c>
      <c r="D53" s="101" t="s">
        <v>194</v>
      </c>
      <c r="E53" s="101" t="s">
        <v>194</v>
      </c>
      <c r="F53" s="101" t="s">
        <v>194</v>
      </c>
      <c r="G53" s="101" t="s">
        <v>194</v>
      </c>
      <c r="H53" s="101" t="s">
        <v>194</v>
      </c>
      <c r="I53" s="101" t="s">
        <v>194</v>
      </c>
      <c r="J53" s="101" t="s">
        <v>194</v>
      </c>
      <c r="K53" s="101" t="s">
        <v>194</v>
      </c>
      <c r="L53" s="139"/>
      <c r="M53" s="139"/>
    </row>
    <row r="54" spans="1:13" ht="19.5" customHeight="1">
      <c r="A54" s="91"/>
      <c r="B54" s="90" t="s">
        <v>116</v>
      </c>
      <c r="C54" s="91" t="s">
        <v>97</v>
      </c>
      <c r="D54" s="101" t="s">
        <v>194</v>
      </c>
      <c r="E54" s="101" t="s">
        <v>194</v>
      </c>
      <c r="F54" s="101" t="s">
        <v>194</v>
      </c>
      <c r="G54" s="101" t="s">
        <v>194</v>
      </c>
      <c r="H54" s="101" t="s">
        <v>194</v>
      </c>
      <c r="I54" s="101" t="s">
        <v>194</v>
      </c>
      <c r="J54" s="101" t="s">
        <v>194</v>
      </c>
      <c r="K54" s="101" t="s">
        <v>194</v>
      </c>
      <c r="L54" s="139"/>
      <c r="M54" s="139"/>
    </row>
    <row r="55" spans="1:13" ht="19.5" customHeight="1">
      <c r="A55" s="91">
        <v>2</v>
      </c>
      <c r="B55" s="90" t="s">
        <v>117</v>
      </c>
      <c r="C55" s="91"/>
      <c r="D55" s="101" t="s">
        <v>194</v>
      </c>
      <c r="E55" s="101" t="s">
        <v>194</v>
      </c>
      <c r="F55" s="101" t="s">
        <v>194</v>
      </c>
      <c r="G55" s="101" t="s">
        <v>194</v>
      </c>
      <c r="H55" s="101" t="s">
        <v>194</v>
      </c>
      <c r="I55" s="101" t="s">
        <v>194</v>
      </c>
      <c r="J55" s="101" t="s">
        <v>194</v>
      </c>
      <c r="K55" s="101" t="s">
        <v>194</v>
      </c>
      <c r="L55" s="139"/>
      <c r="M55" s="139"/>
    </row>
    <row r="56" spans="1:13" ht="19.5" customHeight="1">
      <c r="A56" s="91"/>
      <c r="B56" s="90" t="s">
        <v>118</v>
      </c>
      <c r="C56" s="91" t="s">
        <v>19</v>
      </c>
      <c r="D56" s="101" t="s">
        <v>194</v>
      </c>
      <c r="E56" s="101" t="s">
        <v>194</v>
      </c>
      <c r="F56" s="101" t="s">
        <v>194</v>
      </c>
      <c r="G56" s="101" t="s">
        <v>194</v>
      </c>
      <c r="H56" s="101" t="s">
        <v>194</v>
      </c>
      <c r="I56" s="101" t="s">
        <v>194</v>
      </c>
      <c r="J56" s="101" t="s">
        <v>194</v>
      </c>
      <c r="K56" s="101" t="s">
        <v>194</v>
      </c>
      <c r="L56" s="139"/>
      <c r="M56" s="139"/>
    </row>
    <row r="57" spans="1:13" ht="19.5" customHeight="1">
      <c r="A57" s="91"/>
      <c r="B57" s="90" t="s">
        <v>119</v>
      </c>
      <c r="C57" s="91" t="s">
        <v>97</v>
      </c>
      <c r="D57" s="101" t="s">
        <v>194</v>
      </c>
      <c r="E57" s="101" t="s">
        <v>194</v>
      </c>
      <c r="F57" s="101" t="s">
        <v>194</v>
      </c>
      <c r="G57" s="101" t="s">
        <v>194</v>
      </c>
      <c r="H57" s="101" t="s">
        <v>194</v>
      </c>
      <c r="I57" s="101" t="s">
        <v>194</v>
      </c>
      <c r="J57" s="101" t="s">
        <v>194</v>
      </c>
      <c r="K57" s="101" t="s">
        <v>194</v>
      </c>
      <c r="L57" s="139"/>
      <c r="M57" s="139"/>
    </row>
    <row r="58" spans="1:13" s="3" customFormat="1" ht="19.5" customHeight="1">
      <c r="A58" s="87" t="s">
        <v>120</v>
      </c>
      <c r="B58" s="141" t="s">
        <v>176</v>
      </c>
      <c r="C58" s="87"/>
      <c r="D58" s="92"/>
      <c r="E58" s="92"/>
      <c r="F58" s="92"/>
      <c r="G58" s="92"/>
      <c r="H58" s="92"/>
      <c r="I58" s="92"/>
      <c r="J58" s="92"/>
      <c r="K58" s="101" t="s">
        <v>194</v>
      </c>
      <c r="L58" s="138"/>
      <c r="M58" s="138"/>
    </row>
    <row r="59" spans="1:13" ht="19.5" customHeight="1">
      <c r="A59" s="91"/>
      <c r="B59" s="90" t="s">
        <v>121</v>
      </c>
      <c r="C59" s="91" t="s">
        <v>19</v>
      </c>
      <c r="D59" s="101" t="s">
        <v>194</v>
      </c>
      <c r="E59" s="92">
        <v>27</v>
      </c>
      <c r="F59" s="92">
        <v>57</v>
      </c>
      <c r="G59" s="92">
        <v>49</v>
      </c>
      <c r="H59" s="92">
        <v>46</v>
      </c>
      <c r="I59" s="92">
        <v>52</v>
      </c>
      <c r="J59" s="92">
        <f>SUM(E59:I59)</f>
        <v>231</v>
      </c>
      <c r="K59" s="101" t="s">
        <v>194</v>
      </c>
      <c r="L59" s="139"/>
      <c r="M59" s="139"/>
    </row>
    <row r="60" spans="1:13" ht="19.5" customHeight="1">
      <c r="A60" s="91"/>
      <c r="B60" s="90" t="s">
        <v>122</v>
      </c>
      <c r="C60" s="91" t="s">
        <v>97</v>
      </c>
      <c r="D60" s="101" t="s">
        <v>194</v>
      </c>
      <c r="E60" s="51">
        <v>2475</v>
      </c>
      <c r="F60" s="51">
        <v>5349</v>
      </c>
      <c r="G60" s="51">
        <v>4670</v>
      </c>
      <c r="H60" s="51">
        <v>6037</v>
      </c>
      <c r="I60" s="51">
        <v>7000</v>
      </c>
      <c r="J60" s="92">
        <f>SUM(G60:I60)</f>
        <v>17707</v>
      </c>
      <c r="K60" s="101" t="s">
        <v>194</v>
      </c>
      <c r="L60" s="139"/>
      <c r="M60" s="139"/>
    </row>
    <row r="61" spans="1:13" s="3" customFormat="1" ht="19.5" customHeight="1">
      <c r="A61" s="87" t="s">
        <v>123</v>
      </c>
      <c r="B61" s="86" t="s">
        <v>124</v>
      </c>
      <c r="C61" s="87"/>
      <c r="D61" s="92"/>
      <c r="E61" s="92"/>
      <c r="F61" s="51"/>
      <c r="G61" s="92"/>
      <c r="H61" s="92"/>
      <c r="I61" s="92"/>
      <c r="J61" s="92"/>
      <c r="K61" s="101"/>
      <c r="L61" s="138"/>
      <c r="M61" s="138"/>
    </row>
    <row r="62" spans="1:13" ht="19.5" customHeight="1">
      <c r="A62" s="91"/>
      <c r="B62" s="90" t="s">
        <v>121</v>
      </c>
      <c r="C62" s="91" t="s">
        <v>19</v>
      </c>
      <c r="D62" s="101" t="s">
        <v>194</v>
      </c>
      <c r="E62" s="101" t="s">
        <v>194</v>
      </c>
      <c r="F62" s="101" t="s">
        <v>194</v>
      </c>
      <c r="G62" s="101" t="s">
        <v>194</v>
      </c>
      <c r="H62" s="101" t="s">
        <v>194</v>
      </c>
      <c r="I62" s="101" t="s">
        <v>194</v>
      </c>
      <c r="J62" s="101" t="s">
        <v>194</v>
      </c>
      <c r="K62" s="101" t="s">
        <v>194</v>
      </c>
      <c r="L62" s="139"/>
      <c r="M62" s="139"/>
    </row>
    <row r="63" spans="1:13" ht="19.5" customHeight="1">
      <c r="A63" s="91"/>
      <c r="B63" s="90" t="s">
        <v>125</v>
      </c>
      <c r="C63" s="91" t="s">
        <v>97</v>
      </c>
      <c r="D63" s="101" t="s">
        <v>194</v>
      </c>
      <c r="E63" s="101" t="s">
        <v>194</v>
      </c>
      <c r="F63" s="101" t="s">
        <v>194</v>
      </c>
      <c r="G63" s="101" t="s">
        <v>194</v>
      </c>
      <c r="H63" s="101" t="s">
        <v>194</v>
      </c>
      <c r="I63" s="101" t="s">
        <v>194</v>
      </c>
      <c r="J63" s="101" t="s">
        <v>194</v>
      </c>
      <c r="K63" s="101" t="s">
        <v>194</v>
      </c>
      <c r="L63" s="139"/>
      <c r="M63" s="139"/>
    </row>
    <row r="64" spans="1:13" ht="19.5" customHeight="1">
      <c r="A64" s="91"/>
      <c r="B64" s="95" t="s">
        <v>20</v>
      </c>
      <c r="C64" s="91"/>
      <c r="D64" s="92"/>
      <c r="E64" s="92"/>
      <c r="F64" s="51"/>
      <c r="G64" s="92"/>
      <c r="H64" s="92"/>
      <c r="I64" s="92"/>
      <c r="J64" s="92"/>
      <c r="K64" s="101" t="s">
        <v>194</v>
      </c>
      <c r="L64" s="139"/>
      <c r="M64" s="139"/>
    </row>
    <row r="65" spans="1:13" ht="19.5" customHeight="1">
      <c r="A65" s="91"/>
      <c r="B65" s="95" t="s">
        <v>163</v>
      </c>
      <c r="C65" s="91" t="s">
        <v>91</v>
      </c>
      <c r="D65" s="101" t="s">
        <v>194</v>
      </c>
      <c r="E65" s="101" t="s">
        <v>194</v>
      </c>
      <c r="F65" s="101" t="s">
        <v>194</v>
      </c>
      <c r="G65" s="101" t="s">
        <v>194</v>
      </c>
      <c r="H65" s="101" t="s">
        <v>194</v>
      </c>
      <c r="I65" s="101" t="s">
        <v>194</v>
      </c>
      <c r="J65" s="101" t="s">
        <v>194</v>
      </c>
      <c r="K65" s="101" t="s">
        <v>194</v>
      </c>
      <c r="L65" s="139"/>
      <c r="M65" s="139"/>
    </row>
    <row r="66" spans="1:13" ht="19.5" customHeight="1">
      <c r="A66" s="91"/>
      <c r="B66" s="95" t="s">
        <v>172</v>
      </c>
      <c r="C66" s="91" t="s">
        <v>91</v>
      </c>
      <c r="D66" s="101" t="s">
        <v>194</v>
      </c>
      <c r="E66" s="101" t="s">
        <v>194</v>
      </c>
      <c r="F66" s="101" t="s">
        <v>194</v>
      </c>
      <c r="G66" s="101" t="s">
        <v>194</v>
      </c>
      <c r="H66" s="101" t="s">
        <v>194</v>
      </c>
      <c r="I66" s="101" t="s">
        <v>194</v>
      </c>
      <c r="J66" s="101" t="s">
        <v>194</v>
      </c>
      <c r="K66" s="101" t="s">
        <v>194</v>
      </c>
      <c r="L66" s="139"/>
      <c r="M66" s="139"/>
    </row>
    <row r="67" spans="1:13" s="3" customFormat="1" ht="19.5" customHeight="1">
      <c r="A67" s="87" t="s">
        <v>126</v>
      </c>
      <c r="B67" s="86" t="s">
        <v>127</v>
      </c>
      <c r="C67" s="87"/>
      <c r="D67" s="92"/>
      <c r="E67" s="92"/>
      <c r="F67" s="51"/>
      <c r="G67" s="92"/>
      <c r="H67" s="92"/>
      <c r="I67" s="92"/>
      <c r="J67" s="92"/>
      <c r="K67" s="101" t="s">
        <v>194</v>
      </c>
      <c r="L67" s="138"/>
      <c r="M67" s="138"/>
    </row>
    <row r="68" spans="1:13" ht="19.5" customHeight="1">
      <c r="A68" s="91"/>
      <c r="B68" s="90" t="s">
        <v>121</v>
      </c>
      <c r="C68" s="91" t="s">
        <v>19</v>
      </c>
      <c r="D68" s="101" t="s">
        <v>194</v>
      </c>
      <c r="E68" s="101" t="s">
        <v>194</v>
      </c>
      <c r="F68" s="101" t="s">
        <v>194</v>
      </c>
      <c r="G68" s="101" t="s">
        <v>194</v>
      </c>
      <c r="H68" s="101" t="s">
        <v>194</v>
      </c>
      <c r="I68" s="101" t="s">
        <v>194</v>
      </c>
      <c r="J68" s="101" t="s">
        <v>194</v>
      </c>
      <c r="K68" s="101" t="s">
        <v>194</v>
      </c>
      <c r="L68" s="139"/>
      <c r="M68" s="139"/>
    </row>
    <row r="69" spans="1:13" ht="19.5" customHeight="1">
      <c r="A69" s="91"/>
      <c r="B69" s="90" t="s">
        <v>125</v>
      </c>
      <c r="C69" s="91" t="s">
        <v>97</v>
      </c>
      <c r="D69" s="101" t="s">
        <v>194</v>
      </c>
      <c r="E69" s="101" t="s">
        <v>194</v>
      </c>
      <c r="F69" s="101" t="s">
        <v>194</v>
      </c>
      <c r="G69" s="101" t="s">
        <v>194</v>
      </c>
      <c r="H69" s="101" t="s">
        <v>194</v>
      </c>
      <c r="I69" s="101" t="s">
        <v>194</v>
      </c>
      <c r="J69" s="101" t="s">
        <v>194</v>
      </c>
      <c r="K69" s="101" t="s">
        <v>194</v>
      </c>
      <c r="L69" s="139"/>
      <c r="M69" s="139"/>
    </row>
    <row r="70" spans="1:13" ht="19.5" customHeight="1">
      <c r="A70" s="91"/>
      <c r="B70" s="95" t="s">
        <v>20</v>
      </c>
      <c r="C70" s="91"/>
      <c r="D70" s="101" t="s">
        <v>194</v>
      </c>
      <c r="E70" s="101" t="s">
        <v>194</v>
      </c>
      <c r="F70" s="101" t="s">
        <v>194</v>
      </c>
      <c r="G70" s="101" t="s">
        <v>194</v>
      </c>
      <c r="H70" s="101" t="s">
        <v>194</v>
      </c>
      <c r="I70" s="101" t="s">
        <v>194</v>
      </c>
      <c r="J70" s="101" t="s">
        <v>194</v>
      </c>
      <c r="K70" s="101" t="s">
        <v>194</v>
      </c>
      <c r="L70" s="139"/>
      <c r="M70" s="139"/>
    </row>
    <row r="71" spans="1:13" ht="19.5" customHeight="1">
      <c r="A71" s="91"/>
      <c r="B71" s="95" t="s">
        <v>161</v>
      </c>
      <c r="C71" s="91" t="s">
        <v>91</v>
      </c>
      <c r="D71" s="101" t="s">
        <v>194</v>
      </c>
      <c r="E71" s="101" t="s">
        <v>194</v>
      </c>
      <c r="F71" s="101" t="s">
        <v>194</v>
      </c>
      <c r="G71" s="101" t="s">
        <v>194</v>
      </c>
      <c r="H71" s="101" t="s">
        <v>194</v>
      </c>
      <c r="I71" s="101" t="s">
        <v>194</v>
      </c>
      <c r="J71" s="101" t="s">
        <v>194</v>
      </c>
      <c r="K71" s="101" t="s">
        <v>194</v>
      </c>
      <c r="L71" s="139"/>
      <c r="M71" s="139"/>
    </row>
    <row r="72" spans="1:13" ht="19.5" customHeight="1">
      <c r="A72" s="91"/>
      <c r="B72" s="95" t="s">
        <v>173</v>
      </c>
      <c r="C72" s="91" t="s">
        <v>91</v>
      </c>
      <c r="D72" s="101" t="s">
        <v>194</v>
      </c>
      <c r="E72" s="101" t="s">
        <v>194</v>
      </c>
      <c r="F72" s="101" t="s">
        <v>194</v>
      </c>
      <c r="G72" s="101" t="s">
        <v>194</v>
      </c>
      <c r="H72" s="101" t="s">
        <v>194</v>
      </c>
      <c r="I72" s="101" t="s">
        <v>194</v>
      </c>
      <c r="J72" s="101" t="s">
        <v>194</v>
      </c>
      <c r="K72" s="101" t="s">
        <v>194</v>
      </c>
      <c r="L72" s="139"/>
      <c r="M72" s="139"/>
    </row>
    <row r="73" spans="1:13" s="3" customFormat="1" ht="19.5" customHeight="1">
      <c r="A73" s="87" t="s">
        <v>129</v>
      </c>
      <c r="B73" s="141" t="s">
        <v>128</v>
      </c>
      <c r="C73" s="87"/>
      <c r="D73" s="92"/>
      <c r="E73" s="92"/>
      <c r="F73" s="51"/>
      <c r="G73" s="92"/>
      <c r="H73" s="92"/>
      <c r="I73" s="92"/>
      <c r="J73" s="92"/>
      <c r="K73" s="101" t="s">
        <v>194</v>
      </c>
      <c r="L73" s="138"/>
      <c r="M73" s="138"/>
    </row>
    <row r="74" spans="1:13" ht="19.5" customHeight="1">
      <c r="A74" s="91"/>
      <c r="B74" s="90" t="s">
        <v>121</v>
      </c>
      <c r="C74" s="91" t="s">
        <v>19</v>
      </c>
      <c r="D74" s="101" t="s">
        <v>194</v>
      </c>
      <c r="E74" s="101" t="s">
        <v>194</v>
      </c>
      <c r="F74" s="101" t="s">
        <v>194</v>
      </c>
      <c r="G74" s="92">
        <v>3</v>
      </c>
      <c r="H74" s="92">
        <v>2</v>
      </c>
      <c r="I74" s="92">
        <v>3</v>
      </c>
      <c r="J74" s="92">
        <f>SUM(G74:I74)</f>
        <v>8</v>
      </c>
      <c r="K74" s="101" t="s">
        <v>194</v>
      </c>
      <c r="L74" s="139"/>
      <c r="M74" s="139"/>
    </row>
    <row r="75" spans="1:13" ht="19.5" customHeight="1">
      <c r="A75" s="91"/>
      <c r="B75" s="90" t="s">
        <v>125</v>
      </c>
      <c r="C75" s="91" t="s">
        <v>97</v>
      </c>
      <c r="D75" s="101" t="s">
        <v>194</v>
      </c>
      <c r="E75" s="101" t="s">
        <v>194</v>
      </c>
      <c r="F75" s="101" t="s">
        <v>194</v>
      </c>
      <c r="G75" s="92">
        <v>150</v>
      </c>
      <c r="H75" s="92">
        <v>100</v>
      </c>
      <c r="I75" s="92">
        <v>150</v>
      </c>
      <c r="J75" s="92">
        <f>SUM(G75:I75)</f>
        <v>400</v>
      </c>
      <c r="K75" s="101" t="s">
        <v>194</v>
      </c>
      <c r="L75" s="139"/>
      <c r="M75" s="139"/>
    </row>
    <row r="76" spans="1:13" ht="19.5" customHeight="1">
      <c r="A76" s="91"/>
      <c r="B76" s="95" t="s">
        <v>20</v>
      </c>
      <c r="C76" s="91"/>
      <c r="D76" s="92"/>
      <c r="E76" s="92"/>
      <c r="F76" s="51"/>
      <c r="G76" s="92"/>
      <c r="H76" s="92"/>
      <c r="I76" s="92"/>
      <c r="J76" s="92"/>
      <c r="K76" s="101" t="s">
        <v>194</v>
      </c>
      <c r="L76" s="139"/>
      <c r="M76" s="139"/>
    </row>
    <row r="77" spans="1:13" ht="19.5" customHeight="1">
      <c r="A77" s="91"/>
      <c r="B77" s="95" t="s">
        <v>171</v>
      </c>
      <c r="C77" s="91" t="s">
        <v>91</v>
      </c>
      <c r="D77" s="101" t="s">
        <v>194</v>
      </c>
      <c r="E77" s="101" t="s">
        <v>194</v>
      </c>
      <c r="F77" s="101" t="s">
        <v>194</v>
      </c>
      <c r="G77" s="101" t="s">
        <v>194</v>
      </c>
      <c r="H77" s="101" t="s">
        <v>194</v>
      </c>
      <c r="I77" s="101" t="s">
        <v>194</v>
      </c>
      <c r="J77" s="101" t="s">
        <v>194</v>
      </c>
      <c r="K77" s="101" t="s">
        <v>194</v>
      </c>
      <c r="L77" s="139"/>
      <c r="M77" s="139"/>
    </row>
    <row r="78" spans="1:13" ht="19.5" customHeight="1">
      <c r="A78" s="91"/>
      <c r="B78" s="95" t="s">
        <v>172</v>
      </c>
      <c r="C78" s="91" t="s">
        <v>91</v>
      </c>
      <c r="D78" s="101" t="s">
        <v>194</v>
      </c>
      <c r="E78" s="101" t="s">
        <v>194</v>
      </c>
      <c r="F78" s="101" t="s">
        <v>194</v>
      </c>
      <c r="G78" s="92">
        <v>150</v>
      </c>
      <c r="H78" s="92">
        <v>100</v>
      </c>
      <c r="I78" s="92">
        <v>150</v>
      </c>
      <c r="J78" s="92">
        <v>400</v>
      </c>
      <c r="K78" s="101" t="s">
        <v>194</v>
      </c>
      <c r="L78" s="139"/>
      <c r="M78" s="139"/>
    </row>
    <row r="79" spans="1:13" s="3" customFormat="1" ht="19.5" customHeight="1">
      <c r="A79" s="87" t="s">
        <v>133</v>
      </c>
      <c r="B79" s="141" t="s">
        <v>130</v>
      </c>
      <c r="C79" s="87"/>
      <c r="D79" s="101"/>
      <c r="E79" s="101"/>
      <c r="F79" s="101"/>
      <c r="G79" s="101"/>
      <c r="H79" s="101"/>
      <c r="I79" s="101"/>
      <c r="J79" s="101"/>
      <c r="K79" s="101"/>
      <c r="L79" s="138"/>
      <c r="M79" s="138"/>
    </row>
    <row r="80" spans="1:13" ht="19.5" customHeight="1">
      <c r="A80" s="91"/>
      <c r="B80" s="90" t="s">
        <v>121</v>
      </c>
      <c r="C80" s="91" t="s">
        <v>19</v>
      </c>
      <c r="D80" s="101" t="s">
        <v>194</v>
      </c>
      <c r="E80" s="101" t="s">
        <v>194</v>
      </c>
      <c r="F80" s="101" t="s">
        <v>194</v>
      </c>
      <c r="G80" s="101" t="s">
        <v>194</v>
      </c>
      <c r="H80" s="101" t="s">
        <v>194</v>
      </c>
      <c r="I80" s="101" t="s">
        <v>194</v>
      </c>
      <c r="J80" s="101" t="s">
        <v>194</v>
      </c>
      <c r="K80" s="101" t="s">
        <v>194</v>
      </c>
      <c r="L80" s="139"/>
      <c r="M80" s="139"/>
    </row>
    <row r="81" spans="1:13" ht="19.5" customHeight="1">
      <c r="A81" s="91"/>
      <c r="B81" s="90" t="s">
        <v>125</v>
      </c>
      <c r="C81" s="91" t="s">
        <v>97</v>
      </c>
      <c r="D81" s="101" t="s">
        <v>194</v>
      </c>
      <c r="E81" s="101" t="s">
        <v>194</v>
      </c>
      <c r="F81" s="101" t="s">
        <v>194</v>
      </c>
      <c r="G81" s="101" t="s">
        <v>194</v>
      </c>
      <c r="H81" s="101" t="s">
        <v>194</v>
      </c>
      <c r="I81" s="101" t="s">
        <v>194</v>
      </c>
      <c r="J81" s="101" t="s">
        <v>194</v>
      </c>
      <c r="K81" s="101" t="s">
        <v>194</v>
      </c>
      <c r="L81" s="139"/>
      <c r="M81" s="139"/>
    </row>
    <row r="82" spans="1:13" ht="19.5" customHeight="1">
      <c r="A82" s="91"/>
      <c r="B82" s="95" t="s">
        <v>20</v>
      </c>
      <c r="C82" s="91"/>
      <c r="D82" s="101" t="s">
        <v>194</v>
      </c>
      <c r="E82" s="101" t="s">
        <v>194</v>
      </c>
      <c r="F82" s="101" t="s">
        <v>194</v>
      </c>
      <c r="G82" s="101" t="s">
        <v>194</v>
      </c>
      <c r="H82" s="101" t="s">
        <v>194</v>
      </c>
      <c r="I82" s="101" t="s">
        <v>194</v>
      </c>
      <c r="J82" s="101" t="s">
        <v>194</v>
      </c>
      <c r="K82" s="101" t="s">
        <v>194</v>
      </c>
      <c r="L82" s="139"/>
      <c r="M82" s="139"/>
    </row>
    <row r="83" spans="1:13" ht="19.5" customHeight="1">
      <c r="A83" s="91"/>
      <c r="B83" s="95" t="s">
        <v>161</v>
      </c>
      <c r="C83" s="91" t="s">
        <v>91</v>
      </c>
      <c r="D83" s="101" t="s">
        <v>194</v>
      </c>
      <c r="E83" s="101" t="s">
        <v>194</v>
      </c>
      <c r="F83" s="101" t="s">
        <v>194</v>
      </c>
      <c r="G83" s="101" t="s">
        <v>194</v>
      </c>
      <c r="H83" s="101" t="s">
        <v>194</v>
      </c>
      <c r="I83" s="101" t="s">
        <v>194</v>
      </c>
      <c r="J83" s="101" t="s">
        <v>194</v>
      </c>
      <c r="K83" s="101" t="s">
        <v>194</v>
      </c>
      <c r="L83" s="139"/>
      <c r="M83" s="139"/>
    </row>
    <row r="84" spans="1:13" ht="19.5" customHeight="1">
      <c r="A84" s="91"/>
      <c r="B84" s="95" t="s">
        <v>162</v>
      </c>
      <c r="C84" s="91" t="s">
        <v>91</v>
      </c>
      <c r="D84" s="101" t="s">
        <v>194</v>
      </c>
      <c r="E84" s="101" t="s">
        <v>194</v>
      </c>
      <c r="F84" s="101" t="s">
        <v>194</v>
      </c>
      <c r="G84" s="101" t="s">
        <v>194</v>
      </c>
      <c r="H84" s="101" t="s">
        <v>194</v>
      </c>
      <c r="I84" s="101" t="s">
        <v>194</v>
      </c>
      <c r="J84" s="101" t="s">
        <v>194</v>
      </c>
      <c r="K84" s="101" t="s">
        <v>194</v>
      </c>
      <c r="L84" s="139"/>
      <c r="M84" s="139"/>
    </row>
    <row r="85" spans="1:13" s="3" customFormat="1" ht="19.5" customHeight="1">
      <c r="A85" s="87" t="s">
        <v>131</v>
      </c>
      <c r="B85" s="86" t="s">
        <v>132</v>
      </c>
      <c r="C85" s="87"/>
      <c r="D85" s="101" t="s">
        <v>194</v>
      </c>
      <c r="E85" s="101" t="s">
        <v>194</v>
      </c>
      <c r="F85" s="101" t="s">
        <v>194</v>
      </c>
      <c r="G85" s="101" t="s">
        <v>194</v>
      </c>
      <c r="H85" s="101" t="s">
        <v>194</v>
      </c>
      <c r="I85" s="101" t="s">
        <v>194</v>
      </c>
      <c r="J85" s="101" t="s">
        <v>194</v>
      </c>
      <c r="K85" s="101" t="s">
        <v>194</v>
      </c>
      <c r="L85" s="138"/>
      <c r="M85" s="138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5">
    <mergeCell ref="L47:M47"/>
    <mergeCell ref="A1:K1"/>
    <mergeCell ref="A2:K2"/>
    <mergeCell ref="A3:K3"/>
    <mergeCell ref="L46:M46"/>
  </mergeCells>
  <printOptions/>
  <pageMargins left="0.4330708661417323" right="0.35433070866141736" top="0.35433070866141736" bottom="0.3149606299212598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6">
      <selection activeCell="A1" sqref="A1:J45"/>
    </sheetView>
  </sheetViews>
  <sheetFormatPr defaultColWidth="9.140625" defaultRowHeight="15"/>
  <cols>
    <col min="1" max="1" width="5.00390625" style="2" customWidth="1"/>
    <col min="2" max="2" width="44.7109375" style="6" customWidth="1"/>
    <col min="3" max="3" width="12.7109375" style="2" customWidth="1"/>
    <col min="4" max="4" width="11.421875" style="1" customWidth="1"/>
    <col min="5" max="5" width="10.421875" style="1" customWidth="1"/>
    <col min="6" max="7" width="10.8515625" style="1" customWidth="1"/>
    <col min="8" max="8" width="10.421875" style="1" customWidth="1"/>
    <col min="9" max="9" width="10.140625" style="1" customWidth="1"/>
    <col min="10" max="10" width="14.00390625" style="1" customWidth="1"/>
    <col min="11" max="16384" width="9.140625" style="1" customWidth="1"/>
  </cols>
  <sheetData>
    <row r="1" spans="1:10" ht="16.5">
      <c r="A1" s="166" t="s">
        <v>134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6.5">
      <c r="A2" s="165" t="s">
        <v>136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1" ht="16.5">
      <c r="A3" s="167" t="s">
        <v>215</v>
      </c>
      <c r="B3" s="167"/>
      <c r="C3" s="167"/>
      <c r="D3" s="167"/>
      <c r="E3" s="167"/>
      <c r="F3" s="167"/>
      <c r="G3" s="167"/>
      <c r="H3" s="167"/>
      <c r="I3" s="167"/>
      <c r="J3" s="167"/>
      <c r="K3" s="131"/>
    </row>
    <row r="4" spans="1:11" ht="16.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0" s="20" customFormat="1" ht="41.25">
      <c r="A5" s="17" t="s">
        <v>3</v>
      </c>
      <c r="B5" s="17" t="s">
        <v>4</v>
      </c>
      <c r="C5" s="17" t="s">
        <v>5</v>
      </c>
      <c r="D5" s="17" t="s">
        <v>137</v>
      </c>
      <c r="E5" s="17" t="s">
        <v>138</v>
      </c>
      <c r="F5" s="17" t="s">
        <v>139</v>
      </c>
      <c r="G5" s="17" t="s">
        <v>140</v>
      </c>
      <c r="H5" s="17" t="s">
        <v>141</v>
      </c>
      <c r="I5" s="17" t="s">
        <v>142</v>
      </c>
      <c r="J5" s="17" t="s">
        <v>143</v>
      </c>
    </row>
    <row r="6" spans="1:10" s="138" customFormat="1" ht="19.5" customHeight="1">
      <c r="A6" s="87" t="s">
        <v>14</v>
      </c>
      <c r="B6" s="142" t="s">
        <v>15</v>
      </c>
      <c r="C6" s="87"/>
      <c r="D6" s="143"/>
      <c r="E6" s="144"/>
      <c r="F6" s="144"/>
      <c r="G6" s="144"/>
      <c r="H6" s="144"/>
      <c r="I6" s="144"/>
      <c r="J6" s="143"/>
    </row>
    <row r="7" spans="1:10" s="139" customFormat="1" ht="19.5" customHeight="1">
      <c r="A7" s="91">
        <v>1</v>
      </c>
      <c r="B7" s="145" t="s">
        <v>16</v>
      </c>
      <c r="C7" s="91" t="s">
        <v>17</v>
      </c>
      <c r="D7" s="44"/>
      <c r="E7" s="26">
        <v>1.2</v>
      </c>
      <c r="F7" s="26">
        <v>1.4</v>
      </c>
      <c r="G7" s="26">
        <v>1.6</v>
      </c>
      <c r="H7" s="26">
        <v>1.8</v>
      </c>
      <c r="I7" s="26">
        <v>2</v>
      </c>
      <c r="J7" s="26">
        <v>2</v>
      </c>
    </row>
    <row r="8" spans="1:10" s="139" customFormat="1" ht="19.5" customHeight="1">
      <c r="A8" s="91">
        <v>2</v>
      </c>
      <c r="B8" s="145" t="s">
        <v>18</v>
      </c>
      <c r="C8" s="91" t="s">
        <v>19</v>
      </c>
      <c r="D8" s="44">
        <v>441</v>
      </c>
      <c r="E8" s="35">
        <v>461</v>
      </c>
      <c r="F8" s="35">
        <v>481</v>
      </c>
      <c r="G8" s="35">
        <v>501</v>
      </c>
      <c r="H8" s="35">
        <v>521</v>
      </c>
      <c r="I8" s="35">
        <v>531</v>
      </c>
      <c r="J8" s="35">
        <v>531</v>
      </c>
    </row>
    <row r="9" spans="1:10" s="139" customFormat="1" ht="19.5" customHeight="1">
      <c r="A9" s="91"/>
      <c r="B9" s="146" t="s">
        <v>28</v>
      </c>
      <c r="C9" s="91"/>
      <c r="D9" s="44"/>
      <c r="E9" s="26"/>
      <c r="F9" s="26"/>
      <c r="G9" s="26"/>
      <c r="H9" s="26"/>
      <c r="I9" s="26"/>
      <c r="J9" s="26"/>
    </row>
    <row r="10" spans="1:10" s="139" customFormat="1" ht="19.5" customHeight="1">
      <c r="A10" s="91"/>
      <c r="B10" s="145" t="s">
        <v>21</v>
      </c>
      <c r="C10" s="91" t="s">
        <v>19</v>
      </c>
      <c r="D10" s="44">
        <v>77</v>
      </c>
      <c r="E10" s="35">
        <v>15</v>
      </c>
      <c r="F10" s="35">
        <v>15</v>
      </c>
      <c r="G10" s="35">
        <v>15</v>
      </c>
      <c r="H10" s="35">
        <v>15</v>
      </c>
      <c r="I10" s="35">
        <v>15</v>
      </c>
      <c r="J10" s="35">
        <f>SUM(E10:I10)</f>
        <v>75</v>
      </c>
    </row>
    <row r="11" spans="1:10" s="139" customFormat="1" ht="19.5" customHeight="1">
      <c r="A11" s="91"/>
      <c r="B11" s="145" t="s">
        <v>22</v>
      </c>
      <c r="C11" s="91" t="s">
        <v>19</v>
      </c>
      <c r="D11" s="44">
        <v>77</v>
      </c>
      <c r="E11" s="35">
        <v>7</v>
      </c>
      <c r="F11" s="35">
        <v>8</v>
      </c>
      <c r="G11" s="35">
        <v>7</v>
      </c>
      <c r="H11" s="35">
        <v>7</v>
      </c>
      <c r="I11" s="35">
        <v>8</v>
      </c>
      <c r="J11" s="35">
        <f>SUM(E11:I11)</f>
        <v>37</v>
      </c>
    </row>
    <row r="12" spans="1:10" s="139" customFormat="1" ht="19.5" customHeight="1">
      <c r="A12" s="91"/>
      <c r="B12" s="145" t="s">
        <v>23</v>
      </c>
      <c r="C12" s="91" t="s">
        <v>19</v>
      </c>
      <c r="D12" s="44">
        <v>144</v>
      </c>
      <c r="E12" s="26">
        <f>+D8-D12</f>
        <v>297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</row>
    <row r="13" spans="1:12" s="139" customFormat="1" ht="19.5" customHeight="1">
      <c r="A13" s="91">
        <v>3</v>
      </c>
      <c r="B13" s="145" t="s">
        <v>24</v>
      </c>
      <c r="C13" s="91" t="s">
        <v>25</v>
      </c>
      <c r="D13" s="27">
        <v>153025</v>
      </c>
      <c r="E13" s="27">
        <v>154100</v>
      </c>
      <c r="F13" s="27">
        <v>154500</v>
      </c>
      <c r="G13" s="27">
        <v>153774</v>
      </c>
      <c r="H13" s="27">
        <v>154033</v>
      </c>
      <c r="I13" s="27">
        <v>154292</v>
      </c>
      <c r="J13" s="27">
        <v>154292</v>
      </c>
      <c r="L13" s="139">
        <f>+D13/D8</f>
        <v>346.9954648526077</v>
      </c>
    </row>
    <row r="14" spans="1:12" s="139" customFormat="1" ht="19.5" customHeight="1">
      <c r="A14" s="91"/>
      <c r="B14" s="146" t="s">
        <v>28</v>
      </c>
      <c r="C14" s="91"/>
      <c r="D14" s="44"/>
      <c r="E14" s="26"/>
      <c r="F14" s="26"/>
      <c r="G14" s="26"/>
      <c r="H14" s="26"/>
      <c r="I14" s="26"/>
      <c r="J14" s="26"/>
      <c r="L14" s="139">
        <f>+L13*8</f>
        <v>2775.9637188208617</v>
      </c>
    </row>
    <row r="15" spans="1:10" s="139" customFormat="1" ht="19.5" customHeight="1">
      <c r="A15" s="91"/>
      <c r="B15" s="145" t="s">
        <v>26</v>
      </c>
      <c r="C15" s="91" t="s">
        <v>25</v>
      </c>
      <c r="D15" s="44"/>
      <c r="E15" s="26"/>
      <c r="F15" s="26"/>
      <c r="G15" s="26"/>
      <c r="H15" s="26"/>
      <c r="I15" s="26"/>
      <c r="J15" s="26"/>
    </row>
    <row r="16" spans="1:10" s="139" customFormat="1" ht="19.5" customHeight="1">
      <c r="A16" s="91">
        <v>4</v>
      </c>
      <c r="B16" s="145" t="s">
        <v>27</v>
      </c>
      <c r="C16" s="91" t="s">
        <v>25</v>
      </c>
      <c r="D16" s="27">
        <v>6555</v>
      </c>
      <c r="E16" s="27">
        <v>6684</v>
      </c>
      <c r="F16" s="27">
        <v>6829</v>
      </c>
      <c r="G16" s="27">
        <v>7003</v>
      </c>
      <c r="H16" s="27">
        <v>7177</v>
      </c>
      <c r="I16" s="27">
        <v>7351</v>
      </c>
      <c r="J16" s="27">
        <v>7351</v>
      </c>
    </row>
    <row r="17" spans="1:10" s="139" customFormat="1" ht="19.5" customHeight="1">
      <c r="A17" s="91"/>
      <c r="B17" s="146" t="s">
        <v>28</v>
      </c>
      <c r="C17" s="91"/>
      <c r="D17" s="44"/>
      <c r="E17" s="26"/>
      <c r="F17" s="26"/>
      <c r="G17" s="26"/>
      <c r="H17" s="26"/>
      <c r="I17" s="26"/>
      <c r="J17" s="26"/>
    </row>
    <row r="18" spans="1:10" s="139" customFormat="1" ht="19.5" customHeight="1">
      <c r="A18" s="91"/>
      <c r="B18" s="145" t="s">
        <v>29</v>
      </c>
      <c r="C18" s="91" t="s">
        <v>25</v>
      </c>
      <c r="D18" s="44"/>
      <c r="E18" s="26"/>
      <c r="F18" s="26"/>
      <c r="G18" s="26"/>
      <c r="H18" s="26"/>
      <c r="I18" s="26"/>
      <c r="J18" s="26"/>
    </row>
    <row r="19" spans="1:10" s="139" customFormat="1" ht="19.5" customHeight="1">
      <c r="A19" s="91"/>
      <c r="B19" s="145" t="s">
        <v>30</v>
      </c>
      <c r="C19" s="91" t="s">
        <v>25</v>
      </c>
      <c r="D19" s="27">
        <v>5071</v>
      </c>
      <c r="E19" s="27">
        <v>5163</v>
      </c>
      <c r="F19" s="27">
        <v>5275</v>
      </c>
      <c r="G19" s="27">
        <v>5409</v>
      </c>
      <c r="H19" s="27">
        <v>5544</v>
      </c>
      <c r="I19" s="27">
        <v>5678</v>
      </c>
      <c r="J19" s="49">
        <v>5678</v>
      </c>
    </row>
    <row r="20" spans="1:10" s="139" customFormat="1" ht="19.5" customHeight="1">
      <c r="A20" s="91">
        <v>5</v>
      </c>
      <c r="B20" s="145" t="s">
        <v>31</v>
      </c>
      <c r="C20" s="91" t="s">
        <v>32</v>
      </c>
      <c r="D20" s="27">
        <v>1591</v>
      </c>
      <c r="E20" s="27">
        <v>1670</v>
      </c>
      <c r="F20" s="27">
        <v>1750</v>
      </c>
      <c r="G20" s="27">
        <v>1840</v>
      </c>
      <c r="H20" s="27">
        <v>1930</v>
      </c>
      <c r="I20" s="27">
        <v>2030</v>
      </c>
      <c r="J20" s="27">
        <v>2030</v>
      </c>
    </row>
    <row r="21" spans="1:10" s="139" customFormat="1" ht="19.5" customHeight="1">
      <c r="A21" s="91"/>
      <c r="B21" s="146" t="s">
        <v>28</v>
      </c>
      <c r="C21" s="91"/>
      <c r="D21" s="44"/>
      <c r="E21" s="26"/>
      <c r="F21" s="26"/>
      <c r="G21" s="26"/>
      <c r="H21" s="26"/>
      <c r="I21" s="26"/>
      <c r="J21" s="26"/>
    </row>
    <row r="22" spans="1:10" s="139" customFormat="1" ht="19.5" customHeight="1">
      <c r="A22" s="91"/>
      <c r="B22" s="145" t="s">
        <v>33</v>
      </c>
      <c r="C22" s="91" t="s">
        <v>32</v>
      </c>
      <c r="D22" s="44">
        <v>704</v>
      </c>
      <c r="E22" s="26">
        <v>739</v>
      </c>
      <c r="F22" s="26">
        <v>776</v>
      </c>
      <c r="G22" s="26">
        <v>814</v>
      </c>
      <c r="H22" s="26">
        <v>855</v>
      </c>
      <c r="I22" s="26">
        <v>898</v>
      </c>
      <c r="J22" s="49">
        <v>898</v>
      </c>
    </row>
    <row r="23" spans="1:10" s="139" customFormat="1" ht="19.5" customHeight="1">
      <c r="A23" s="91">
        <v>6</v>
      </c>
      <c r="B23" s="145" t="s">
        <v>34</v>
      </c>
      <c r="C23" s="91" t="s">
        <v>32</v>
      </c>
      <c r="D23" s="44"/>
      <c r="E23" s="26"/>
      <c r="F23" s="26"/>
      <c r="G23" s="26"/>
      <c r="H23" s="26"/>
      <c r="I23" s="26"/>
      <c r="J23" s="26"/>
    </row>
    <row r="24" spans="1:10" s="139" customFormat="1" ht="30.75">
      <c r="A24" s="91">
        <v>7</v>
      </c>
      <c r="B24" s="145" t="s">
        <v>35</v>
      </c>
      <c r="C24" s="91" t="s">
        <v>32</v>
      </c>
      <c r="D24" s="147">
        <v>15</v>
      </c>
      <c r="E24" s="148">
        <v>20</v>
      </c>
      <c r="F24" s="148">
        <v>21</v>
      </c>
      <c r="G24" s="148">
        <v>22</v>
      </c>
      <c r="H24" s="148">
        <v>23</v>
      </c>
      <c r="I24" s="148">
        <v>24</v>
      </c>
      <c r="J24" s="148">
        <v>24</v>
      </c>
    </row>
    <row r="25" spans="1:10" s="139" customFormat="1" ht="19.5" customHeight="1">
      <c r="A25" s="91">
        <v>8</v>
      </c>
      <c r="B25" s="145" t="s">
        <v>36</v>
      </c>
      <c r="C25" s="91" t="s">
        <v>25</v>
      </c>
      <c r="D25" s="44"/>
      <c r="E25" s="26"/>
      <c r="F25" s="26"/>
      <c r="G25" s="26"/>
      <c r="H25" s="26"/>
      <c r="I25" s="26"/>
      <c r="J25" s="26"/>
    </row>
    <row r="26" spans="1:10" s="139" customFormat="1" ht="19.5" customHeight="1">
      <c r="A26" s="149"/>
      <c r="B26" s="146" t="s">
        <v>28</v>
      </c>
      <c r="C26" s="91"/>
      <c r="D26" s="44"/>
      <c r="E26" s="26"/>
      <c r="F26" s="26"/>
      <c r="G26" s="26"/>
      <c r="H26" s="26"/>
      <c r="I26" s="26"/>
      <c r="J26" s="26"/>
    </row>
    <row r="27" spans="1:10" s="139" customFormat="1" ht="30.75">
      <c r="A27" s="91"/>
      <c r="B27" s="145" t="s">
        <v>37</v>
      </c>
      <c r="C27" s="91" t="s">
        <v>25</v>
      </c>
      <c r="D27" s="28">
        <v>1042</v>
      </c>
      <c r="E27" s="28">
        <v>1050</v>
      </c>
      <c r="F27" s="28">
        <v>1058</v>
      </c>
      <c r="G27" s="28">
        <v>1066</v>
      </c>
      <c r="H27" s="28">
        <v>1074</v>
      </c>
      <c r="I27" s="28">
        <v>1082</v>
      </c>
      <c r="J27" s="28">
        <v>1082</v>
      </c>
    </row>
    <row r="28" spans="1:10" s="139" customFormat="1" ht="30.75">
      <c r="A28" s="91"/>
      <c r="B28" s="145" t="s">
        <v>38</v>
      </c>
      <c r="C28" s="91" t="s">
        <v>25</v>
      </c>
      <c r="D28" s="28">
        <v>292</v>
      </c>
      <c r="E28" s="28">
        <v>304</v>
      </c>
      <c r="F28" s="28">
        <v>316</v>
      </c>
      <c r="G28" s="28">
        <v>328</v>
      </c>
      <c r="H28" s="28">
        <v>340</v>
      </c>
      <c r="I28" s="28">
        <v>352</v>
      </c>
      <c r="J28" s="28">
        <v>352</v>
      </c>
    </row>
    <row r="29" spans="1:10" s="138" customFormat="1" ht="19.5" customHeight="1">
      <c r="A29" s="87" t="s">
        <v>39</v>
      </c>
      <c r="B29" s="142" t="s">
        <v>40</v>
      </c>
      <c r="C29" s="87"/>
      <c r="D29" s="143"/>
      <c r="E29" s="143"/>
      <c r="F29" s="143"/>
      <c r="G29" s="143"/>
      <c r="H29" s="143"/>
      <c r="I29" s="143"/>
      <c r="J29" s="143"/>
    </row>
    <row r="30" spans="1:10" s="139" customFormat="1" ht="19.5" customHeight="1">
      <c r="A30" s="91">
        <v>1</v>
      </c>
      <c r="B30" s="145" t="s">
        <v>41</v>
      </c>
      <c r="C30" s="91" t="s">
        <v>42</v>
      </c>
      <c r="D30" s="44"/>
      <c r="E30" s="44"/>
      <c r="F30" s="44"/>
      <c r="G30" s="44"/>
      <c r="H30" s="44"/>
      <c r="I30" s="44"/>
      <c r="J30" s="44"/>
    </row>
    <row r="31" spans="1:10" s="139" customFormat="1" ht="19.5" customHeight="1">
      <c r="A31" s="91"/>
      <c r="B31" s="146" t="s">
        <v>28</v>
      </c>
      <c r="C31" s="91"/>
      <c r="D31" s="44"/>
      <c r="E31" s="44"/>
      <c r="F31" s="44"/>
      <c r="G31" s="44"/>
      <c r="H31" s="44"/>
      <c r="I31" s="44"/>
      <c r="J31" s="44"/>
    </row>
    <row r="32" spans="1:10" s="139" customFormat="1" ht="19.5" customHeight="1">
      <c r="A32" s="91"/>
      <c r="B32" s="145" t="s">
        <v>43</v>
      </c>
      <c r="C32" s="91" t="s">
        <v>42</v>
      </c>
      <c r="D32" s="44"/>
      <c r="E32" s="44"/>
      <c r="F32" s="44"/>
      <c r="G32" s="44"/>
      <c r="H32" s="44"/>
      <c r="I32" s="44"/>
      <c r="J32" s="44"/>
    </row>
    <row r="33" spans="1:10" s="139" customFormat="1" ht="19.5" customHeight="1">
      <c r="A33" s="91"/>
      <c r="B33" s="145" t="s">
        <v>44</v>
      </c>
      <c r="C33" s="91" t="s">
        <v>42</v>
      </c>
      <c r="D33" s="44"/>
      <c r="E33" s="44"/>
      <c r="F33" s="44"/>
      <c r="G33" s="44"/>
      <c r="H33" s="44"/>
      <c r="I33" s="44"/>
      <c r="J33" s="44"/>
    </row>
    <row r="34" spans="1:10" s="139" customFormat="1" ht="19.5" customHeight="1">
      <c r="A34" s="91">
        <v>2</v>
      </c>
      <c r="B34" s="145" t="s">
        <v>45</v>
      </c>
      <c r="C34" s="91" t="s">
        <v>19</v>
      </c>
      <c r="D34" s="44"/>
      <c r="E34" s="44"/>
      <c r="F34" s="44"/>
      <c r="G34" s="44"/>
      <c r="H34" s="44"/>
      <c r="I34" s="44"/>
      <c r="J34" s="44"/>
    </row>
    <row r="35" spans="1:10" s="139" customFormat="1" ht="19.5" customHeight="1">
      <c r="A35" s="91">
        <v>3</v>
      </c>
      <c r="B35" s="145" t="s">
        <v>46</v>
      </c>
      <c r="C35" s="91" t="s">
        <v>25</v>
      </c>
      <c r="D35" s="44"/>
      <c r="E35" s="44"/>
      <c r="F35" s="44"/>
      <c r="G35" s="44"/>
      <c r="H35" s="44"/>
      <c r="I35" s="44"/>
      <c r="J35" s="44"/>
    </row>
    <row r="36" spans="1:10" s="138" customFormat="1" ht="19.5" customHeight="1">
      <c r="A36" s="87" t="s">
        <v>47</v>
      </c>
      <c r="B36" s="142" t="s">
        <v>48</v>
      </c>
      <c r="C36" s="87"/>
      <c r="D36" s="143"/>
      <c r="E36" s="143"/>
      <c r="F36" s="143"/>
      <c r="G36" s="143"/>
      <c r="H36" s="143"/>
      <c r="I36" s="143"/>
      <c r="J36" s="143"/>
    </row>
    <row r="37" spans="1:10" s="139" customFormat="1" ht="19.5" customHeight="1">
      <c r="A37" s="91">
        <v>1</v>
      </c>
      <c r="B37" s="145" t="s">
        <v>49</v>
      </c>
      <c r="C37" s="91" t="s">
        <v>50</v>
      </c>
      <c r="D37" s="27">
        <v>1488</v>
      </c>
      <c r="E37" s="27">
        <v>1513</v>
      </c>
      <c r="F37" s="27">
        <v>1538</v>
      </c>
      <c r="G37" s="27">
        <v>1568</v>
      </c>
      <c r="H37" s="27">
        <v>1598</v>
      </c>
      <c r="I37" s="27">
        <v>1628</v>
      </c>
      <c r="J37" s="27">
        <v>1628</v>
      </c>
    </row>
    <row r="38" spans="1:10" s="139" customFormat="1" ht="19.5" customHeight="1">
      <c r="A38" s="91"/>
      <c r="B38" s="145" t="s">
        <v>28</v>
      </c>
      <c r="C38" s="91"/>
      <c r="D38" s="26"/>
      <c r="E38" s="26"/>
      <c r="F38" s="26"/>
      <c r="G38" s="26"/>
      <c r="H38" s="26"/>
      <c r="I38" s="26"/>
      <c r="J38" s="26"/>
    </row>
    <row r="39" spans="1:10" s="139" customFormat="1" ht="19.5" customHeight="1">
      <c r="A39" s="91"/>
      <c r="B39" s="145" t="s">
        <v>51</v>
      </c>
      <c r="C39" s="91" t="s">
        <v>50</v>
      </c>
      <c r="D39" s="26">
        <v>30</v>
      </c>
      <c r="E39" s="26">
        <v>25</v>
      </c>
      <c r="F39" s="26">
        <v>25</v>
      </c>
      <c r="G39" s="26">
        <v>30</v>
      </c>
      <c r="H39" s="26">
        <v>30</v>
      </c>
      <c r="I39" s="26">
        <v>30</v>
      </c>
      <c r="J39" s="26">
        <f>SUM(E39:I39)</f>
        <v>140</v>
      </c>
    </row>
    <row r="40" spans="1:10" s="139" customFormat="1" ht="30.75">
      <c r="A40" s="91"/>
      <c r="B40" s="145" t="s">
        <v>52</v>
      </c>
      <c r="C40" s="91" t="s">
        <v>50</v>
      </c>
      <c r="D40" s="27">
        <v>104</v>
      </c>
      <c r="E40" s="27">
        <v>119</v>
      </c>
      <c r="F40" s="27">
        <v>134</v>
      </c>
      <c r="G40" s="27">
        <v>149</v>
      </c>
      <c r="H40" s="27">
        <v>164</v>
      </c>
      <c r="I40" s="27">
        <v>179</v>
      </c>
      <c r="J40" s="27">
        <v>179</v>
      </c>
    </row>
    <row r="41" spans="1:10" s="139" customFormat="1" ht="19.5" customHeight="1">
      <c r="A41" s="91">
        <v>2</v>
      </c>
      <c r="B41" s="145" t="s">
        <v>53</v>
      </c>
      <c r="C41" s="91" t="s">
        <v>57</v>
      </c>
      <c r="D41" s="36">
        <v>7440</v>
      </c>
      <c r="E41" s="27">
        <v>7565</v>
      </c>
      <c r="F41" s="27">
        <v>7690</v>
      </c>
      <c r="G41" s="27">
        <v>7840</v>
      </c>
      <c r="H41" s="27">
        <v>7990</v>
      </c>
      <c r="I41" s="27">
        <v>8140</v>
      </c>
      <c r="J41" s="27">
        <v>8140</v>
      </c>
    </row>
    <row r="42" spans="1:10" s="139" customFormat="1" ht="19.5" customHeight="1">
      <c r="A42" s="91"/>
      <c r="B42" s="145" t="s">
        <v>28</v>
      </c>
      <c r="C42" s="91"/>
      <c r="D42" s="44"/>
      <c r="E42" s="44"/>
      <c r="F42" s="44"/>
      <c r="G42" s="44"/>
      <c r="H42" s="44"/>
      <c r="I42" s="44"/>
      <c r="J42" s="44"/>
    </row>
    <row r="43" spans="1:13" s="139" customFormat="1" ht="19.5" customHeight="1">
      <c r="A43" s="91"/>
      <c r="B43" s="145" t="s">
        <v>54</v>
      </c>
      <c r="C43" s="91" t="s">
        <v>57</v>
      </c>
      <c r="D43" s="26">
        <v>150</v>
      </c>
      <c r="E43" s="44">
        <v>125</v>
      </c>
      <c r="F43" s="44">
        <v>125</v>
      </c>
      <c r="G43" s="44">
        <v>150</v>
      </c>
      <c r="H43" s="44">
        <v>150</v>
      </c>
      <c r="I43" s="44">
        <v>150</v>
      </c>
      <c r="J43" s="44">
        <v>700</v>
      </c>
      <c r="K43" s="170"/>
      <c r="L43" s="171"/>
      <c r="M43" s="171"/>
    </row>
    <row r="44" spans="1:10" s="139" customFormat="1" ht="19.5" customHeight="1">
      <c r="A44" s="91">
        <v>3</v>
      </c>
      <c r="B44" s="145" t="s">
        <v>55</v>
      </c>
      <c r="C44" s="91" t="s">
        <v>32</v>
      </c>
      <c r="D44" s="26">
        <v>417</v>
      </c>
      <c r="E44" s="44">
        <v>438</v>
      </c>
      <c r="F44" s="44">
        <v>460</v>
      </c>
      <c r="G44" s="44">
        <v>483</v>
      </c>
      <c r="H44" s="44">
        <v>507</v>
      </c>
      <c r="I44" s="44">
        <v>532</v>
      </c>
      <c r="J44" s="44">
        <v>532</v>
      </c>
    </row>
    <row r="45" spans="1:10" s="139" customFormat="1" ht="19.5" customHeight="1">
      <c r="A45" s="91">
        <v>4</v>
      </c>
      <c r="B45" s="145" t="s">
        <v>56</v>
      </c>
      <c r="C45" s="91" t="s">
        <v>32</v>
      </c>
      <c r="D45" s="26">
        <v>32</v>
      </c>
      <c r="E45" s="26" t="s">
        <v>167</v>
      </c>
      <c r="F45" s="44">
        <v>35</v>
      </c>
      <c r="G45" s="44">
        <v>37</v>
      </c>
      <c r="H45" s="44">
        <v>39</v>
      </c>
      <c r="I45" s="44">
        <v>41</v>
      </c>
      <c r="J45" s="44">
        <v>41</v>
      </c>
    </row>
    <row r="46" spans="1:3" s="139" customFormat="1" ht="19.5" customHeight="1">
      <c r="A46" s="140"/>
      <c r="B46" s="150"/>
      <c r="C46" s="140"/>
    </row>
    <row r="47" spans="1:3" s="139" customFormat="1" ht="19.5" customHeight="1">
      <c r="A47" s="140"/>
      <c r="B47" s="150"/>
      <c r="C47" s="140"/>
    </row>
    <row r="48" spans="1:3" s="139" customFormat="1" ht="19.5" customHeight="1">
      <c r="A48" s="140"/>
      <c r="B48" s="150"/>
      <c r="C48" s="140"/>
    </row>
  </sheetData>
  <sheetProtection/>
  <mergeCells count="4">
    <mergeCell ref="A1:J1"/>
    <mergeCell ref="A2:J2"/>
    <mergeCell ref="K43:M43"/>
    <mergeCell ref="A3:J3"/>
  </mergeCells>
  <printOptions/>
  <pageMargins left="0.4330708661417323" right="0.1968503937007874" top="0.31496062992125984" bottom="0.7086614173228347" header="0.31496062992125984" footer="0.31496062992125984"/>
  <pageSetup horizontalDpi="600" verticalDpi="600" orientation="landscape" paperSize="9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31">
      <selection activeCell="A1" sqref="A1:J35"/>
    </sheetView>
  </sheetViews>
  <sheetFormatPr defaultColWidth="9.140625" defaultRowHeight="15"/>
  <cols>
    <col min="1" max="1" width="5.00390625" style="2" customWidth="1"/>
    <col min="2" max="2" width="40.140625" style="6" customWidth="1"/>
    <col min="3" max="3" width="12.7109375" style="2" customWidth="1"/>
    <col min="4" max="4" width="11.421875" style="1" customWidth="1"/>
    <col min="5" max="5" width="10.421875" style="1" customWidth="1"/>
    <col min="6" max="6" width="10.57421875" style="1" customWidth="1"/>
    <col min="7" max="7" width="10.140625" style="1" customWidth="1"/>
    <col min="8" max="8" width="9.140625" style="1" customWidth="1"/>
    <col min="9" max="9" width="9.7109375" style="1" customWidth="1"/>
    <col min="10" max="10" width="12.421875" style="1" customWidth="1"/>
    <col min="11" max="16384" width="9.140625" style="1" customWidth="1"/>
  </cols>
  <sheetData>
    <row r="1" spans="1:10" ht="16.5">
      <c r="A1" s="166" t="s">
        <v>168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6.5">
      <c r="A2" s="165" t="s">
        <v>192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6.5">
      <c r="A3" s="165" t="s">
        <v>144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1" ht="16.5">
      <c r="A4" s="172" t="s">
        <v>215</v>
      </c>
      <c r="B4" s="172"/>
      <c r="C4" s="172"/>
      <c r="D4" s="172"/>
      <c r="E4" s="172"/>
      <c r="F4" s="172"/>
      <c r="G4" s="172"/>
      <c r="H4" s="172"/>
      <c r="I4" s="172"/>
      <c r="J4" s="172"/>
      <c r="K4" s="131"/>
    </row>
    <row r="5" spans="1:11" ht="16.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1"/>
    </row>
    <row r="6" spans="1:10" s="4" customFormat="1" ht="41.25">
      <c r="A6" s="8" t="s">
        <v>3</v>
      </c>
      <c r="B6" s="8" t="s">
        <v>4</v>
      </c>
      <c r="C6" s="8" t="s">
        <v>5</v>
      </c>
      <c r="D6" s="17" t="s">
        <v>137</v>
      </c>
      <c r="E6" s="17" t="s">
        <v>138</v>
      </c>
      <c r="F6" s="17" t="s">
        <v>139</v>
      </c>
      <c r="G6" s="17" t="s">
        <v>140</v>
      </c>
      <c r="H6" s="17" t="s">
        <v>141</v>
      </c>
      <c r="I6" s="17" t="s">
        <v>142</v>
      </c>
      <c r="J6" s="17" t="s">
        <v>143</v>
      </c>
    </row>
    <row r="7" spans="1:10" s="138" customFormat="1" ht="19.5" customHeight="1">
      <c r="A7" s="87">
        <v>1</v>
      </c>
      <c r="B7" s="142" t="s">
        <v>60</v>
      </c>
      <c r="C7" s="87"/>
      <c r="D7" s="143"/>
      <c r="E7" s="143"/>
      <c r="F7" s="143"/>
      <c r="G7" s="143"/>
      <c r="H7" s="143"/>
      <c r="I7" s="143"/>
      <c r="J7" s="143"/>
    </row>
    <row r="8" spans="1:10" s="139" customFormat="1" ht="19.5" customHeight="1">
      <c r="A8" s="91"/>
      <c r="B8" s="145" t="s">
        <v>18</v>
      </c>
      <c r="C8" s="91" t="s">
        <v>19</v>
      </c>
      <c r="D8" s="151">
        <f aca="true" t="shared" si="0" ref="D8:I8">SUM(D10:D16)</f>
        <v>441</v>
      </c>
      <c r="E8" s="151">
        <f t="shared" si="0"/>
        <v>476</v>
      </c>
      <c r="F8" s="151">
        <f t="shared" si="0"/>
        <v>491</v>
      </c>
      <c r="G8" s="151">
        <f t="shared" si="0"/>
        <v>506</v>
      </c>
      <c r="H8" s="151">
        <f t="shared" si="0"/>
        <v>522</v>
      </c>
      <c r="I8" s="151">
        <f t="shared" si="0"/>
        <v>540</v>
      </c>
      <c r="J8" s="35">
        <v>540</v>
      </c>
    </row>
    <row r="9" spans="1:10" s="139" customFormat="1" ht="19.5" customHeight="1">
      <c r="A9" s="91"/>
      <c r="B9" s="145" t="s">
        <v>61</v>
      </c>
      <c r="C9" s="91"/>
      <c r="D9" s="26"/>
      <c r="E9" s="26"/>
      <c r="F9" s="26"/>
      <c r="G9" s="26"/>
      <c r="H9" s="26"/>
      <c r="I9" s="26"/>
      <c r="J9" s="26"/>
    </row>
    <row r="10" spans="1:10" s="139" customFormat="1" ht="19.5" customHeight="1">
      <c r="A10" s="91"/>
      <c r="B10" s="145" t="s">
        <v>62</v>
      </c>
      <c r="C10" s="91" t="s">
        <v>19</v>
      </c>
      <c r="D10" s="151">
        <v>276</v>
      </c>
      <c r="E10" s="151">
        <v>297</v>
      </c>
      <c r="F10" s="26">
        <v>298</v>
      </c>
      <c r="G10" s="26">
        <v>299</v>
      </c>
      <c r="H10" s="26">
        <v>301</v>
      </c>
      <c r="I10" s="26">
        <v>304</v>
      </c>
      <c r="J10" s="26">
        <v>304</v>
      </c>
    </row>
    <row r="11" spans="1:10" s="139" customFormat="1" ht="19.5" customHeight="1">
      <c r="A11" s="91"/>
      <c r="B11" s="145" t="s">
        <v>63</v>
      </c>
      <c r="C11" s="91" t="s">
        <v>19</v>
      </c>
      <c r="D11" s="151">
        <v>45</v>
      </c>
      <c r="E11" s="151">
        <f>+D11+4</f>
        <v>49</v>
      </c>
      <c r="F11" s="151">
        <f>+E11+4</f>
        <v>53</v>
      </c>
      <c r="G11" s="151">
        <f>+F11+4</f>
        <v>57</v>
      </c>
      <c r="H11" s="151">
        <f>+G11+4</f>
        <v>61</v>
      </c>
      <c r="I11" s="151">
        <f>+H11+4</f>
        <v>65</v>
      </c>
      <c r="J11" s="26">
        <v>65</v>
      </c>
    </row>
    <row r="12" spans="1:10" s="139" customFormat="1" ht="19.5" customHeight="1">
      <c r="A12" s="91"/>
      <c r="B12" s="145" t="s">
        <v>64</v>
      </c>
      <c r="C12" s="91" t="s">
        <v>19</v>
      </c>
      <c r="D12" s="26">
        <v>6</v>
      </c>
      <c r="E12" s="26">
        <v>7</v>
      </c>
      <c r="F12" s="26">
        <v>8</v>
      </c>
      <c r="G12" s="26">
        <v>9</v>
      </c>
      <c r="H12" s="26">
        <v>10</v>
      </c>
      <c r="I12" s="26">
        <v>12</v>
      </c>
      <c r="J12" s="26">
        <v>12</v>
      </c>
    </row>
    <row r="13" spans="1:10" s="139" customFormat="1" ht="19.5" customHeight="1">
      <c r="A13" s="91"/>
      <c r="B13" s="145" t="s">
        <v>65</v>
      </c>
      <c r="C13" s="91" t="s">
        <v>19</v>
      </c>
      <c r="D13" s="26">
        <v>36</v>
      </c>
      <c r="E13" s="26">
        <v>37</v>
      </c>
      <c r="F13" s="26">
        <v>38</v>
      </c>
      <c r="G13" s="26">
        <v>39</v>
      </c>
      <c r="H13" s="26">
        <v>40</v>
      </c>
      <c r="I13" s="26">
        <v>41</v>
      </c>
      <c r="J13" s="26">
        <v>41</v>
      </c>
    </row>
    <row r="14" spans="1:10" s="139" customFormat="1" ht="19.5" customHeight="1">
      <c r="A14" s="91"/>
      <c r="B14" s="145" t="s">
        <v>66</v>
      </c>
      <c r="C14" s="91" t="s">
        <v>19</v>
      </c>
      <c r="D14" s="26">
        <v>15</v>
      </c>
      <c r="E14" s="26">
        <v>16</v>
      </c>
      <c r="F14" s="26">
        <v>17</v>
      </c>
      <c r="G14" s="26">
        <v>18</v>
      </c>
      <c r="H14" s="26">
        <v>19</v>
      </c>
      <c r="I14" s="26">
        <v>20</v>
      </c>
      <c r="J14" s="26">
        <v>20</v>
      </c>
    </row>
    <row r="15" spans="1:10" s="139" customFormat="1" ht="19.5" customHeight="1">
      <c r="A15" s="91"/>
      <c r="B15" s="145" t="s">
        <v>67</v>
      </c>
      <c r="C15" s="91" t="s">
        <v>19</v>
      </c>
      <c r="D15" s="151">
        <v>4</v>
      </c>
      <c r="E15" s="151">
        <v>5</v>
      </c>
      <c r="F15" s="26">
        <v>6</v>
      </c>
      <c r="G15" s="26">
        <v>7</v>
      </c>
      <c r="H15" s="26">
        <v>8</v>
      </c>
      <c r="I15" s="26">
        <v>9</v>
      </c>
      <c r="J15" s="26">
        <v>9</v>
      </c>
    </row>
    <row r="16" spans="1:10" s="139" customFormat="1" ht="19.5" customHeight="1">
      <c r="A16" s="91"/>
      <c r="B16" s="145" t="s">
        <v>68</v>
      </c>
      <c r="C16" s="91" t="s">
        <v>19</v>
      </c>
      <c r="D16" s="151">
        <v>59</v>
      </c>
      <c r="E16" s="151">
        <f>+D16+6</f>
        <v>65</v>
      </c>
      <c r="F16" s="151">
        <f>+E16+6</f>
        <v>71</v>
      </c>
      <c r="G16" s="151">
        <f>+F16+6</f>
        <v>77</v>
      </c>
      <c r="H16" s="151">
        <f>+G16+6</f>
        <v>83</v>
      </c>
      <c r="I16" s="151">
        <f>+H16+6</f>
        <v>89</v>
      </c>
      <c r="J16" s="26">
        <v>89</v>
      </c>
    </row>
    <row r="17" spans="1:10" s="139" customFormat="1" ht="19.5" customHeight="1" hidden="1">
      <c r="A17" s="87">
        <v>2</v>
      </c>
      <c r="B17" s="142" t="s">
        <v>69</v>
      </c>
      <c r="C17" s="91"/>
      <c r="D17" s="44"/>
      <c r="E17" s="44"/>
      <c r="F17" s="44"/>
      <c r="G17" s="44"/>
      <c r="H17" s="44"/>
      <c r="I17" s="44"/>
      <c r="J17" s="44"/>
    </row>
    <row r="18" spans="1:10" s="139" customFormat="1" ht="19.5" customHeight="1" hidden="1">
      <c r="A18" s="91"/>
      <c r="B18" s="145" t="s">
        <v>70</v>
      </c>
      <c r="C18" s="91" t="s">
        <v>42</v>
      </c>
      <c r="D18" s="44"/>
      <c r="E18" s="44"/>
      <c r="F18" s="44"/>
      <c r="G18" s="44"/>
      <c r="H18" s="44"/>
      <c r="I18" s="44"/>
      <c r="J18" s="44"/>
    </row>
    <row r="19" spans="1:10" s="139" customFormat="1" ht="19.5" customHeight="1" hidden="1">
      <c r="A19" s="91"/>
      <c r="B19" s="145" t="s">
        <v>61</v>
      </c>
      <c r="C19" s="91" t="s">
        <v>25</v>
      </c>
      <c r="D19" s="44"/>
      <c r="E19" s="44"/>
      <c r="F19" s="44"/>
      <c r="G19" s="44"/>
      <c r="H19" s="44"/>
      <c r="I19" s="44"/>
      <c r="J19" s="44"/>
    </row>
    <row r="20" spans="1:10" s="139" customFormat="1" ht="19.5" customHeight="1" hidden="1">
      <c r="A20" s="91"/>
      <c r="B20" s="145" t="s">
        <v>71</v>
      </c>
      <c r="C20" s="91" t="s">
        <v>25</v>
      </c>
      <c r="D20" s="44"/>
      <c r="E20" s="44"/>
      <c r="F20" s="44"/>
      <c r="G20" s="44"/>
      <c r="H20" s="44"/>
      <c r="I20" s="44"/>
      <c r="J20" s="44"/>
    </row>
    <row r="21" spans="1:10" s="139" customFormat="1" ht="37.5" customHeight="1" hidden="1">
      <c r="A21" s="91"/>
      <c r="B21" s="145" t="s">
        <v>72</v>
      </c>
      <c r="C21" s="91" t="s">
        <v>32</v>
      </c>
      <c r="D21" s="44"/>
      <c r="E21" s="44"/>
      <c r="F21" s="44"/>
      <c r="G21" s="44"/>
      <c r="H21" s="44"/>
      <c r="I21" s="44"/>
      <c r="J21" s="44"/>
    </row>
    <row r="22" spans="1:10" s="139" customFormat="1" ht="19.5" customHeight="1" hidden="1">
      <c r="A22" s="91"/>
      <c r="B22" s="145" t="s">
        <v>73</v>
      </c>
      <c r="C22" s="91"/>
      <c r="D22" s="44"/>
      <c r="E22" s="44"/>
      <c r="F22" s="44"/>
      <c r="G22" s="44"/>
      <c r="H22" s="44"/>
      <c r="I22" s="44"/>
      <c r="J22" s="44"/>
    </row>
    <row r="23" spans="1:10" s="139" customFormat="1" ht="19.5" customHeight="1" hidden="1">
      <c r="A23" s="91"/>
      <c r="B23" s="145" t="s">
        <v>74</v>
      </c>
      <c r="C23" s="91" t="s">
        <v>32</v>
      </c>
      <c r="D23" s="44"/>
      <c r="E23" s="44"/>
      <c r="F23" s="44"/>
      <c r="G23" s="44"/>
      <c r="H23" s="44"/>
      <c r="I23" s="44"/>
      <c r="J23" s="44"/>
    </row>
    <row r="24" spans="1:10" s="139" customFormat="1" ht="19.5" customHeight="1" hidden="1">
      <c r="A24" s="91"/>
      <c r="B24" s="145" t="s">
        <v>75</v>
      </c>
      <c r="C24" s="91" t="s">
        <v>32</v>
      </c>
      <c r="D24" s="44"/>
      <c r="E24" s="44"/>
      <c r="F24" s="44"/>
      <c r="G24" s="44"/>
      <c r="H24" s="44"/>
      <c r="I24" s="44"/>
      <c r="J24" s="44"/>
    </row>
    <row r="25" spans="1:10" s="139" customFormat="1" ht="19.5" customHeight="1" hidden="1">
      <c r="A25" s="91"/>
      <c r="B25" s="145" t="s">
        <v>76</v>
      </c>
      <c r="C25" s="91" t="s">
        <v>32</v>
      </c>
      <c r="D25" s="44"/>
      <c r="E25" s="44"/>
      <c r="F25" s="44"/>
      <c r="G25" s="44"/>
      <c r="H25" s="44"/>
      <c r="I25" s="44"/>
      <c r="J25" s="44"/>
    </row>
    <row r="26" spans="1:10" s="139" customFormat="1" ht="19.5" customHeight="1" hidden="1">
      <c r="A26" s="91"/>
      <c r="B26" s="145" t="s">
        <v>77</v>
      </c>
      <c r="C26" s="91" t="s">
        <v>25</v>
      </c>
      <c r="D26" s="44"/>
      <c r="E26" s="44"/>
      <c r="F26" s="44"/>
      <c r="G26" s="44"/>
      <c r="H26" s="44"/>
      <c r="I26" s="44"/>
      <c r="J26" s="44"/>
    </row>
    <row r="27" spans="1:10" s="139" customFormat="1" ht="19.5" customHeight="1">
      <c r="A27" s="87">
        <v>2</v>
      </c>
      <c r="B27" s="142" t="s">
        <v>78</v>
      </c>
      <c r="C27" s="91"/>
      <c r="D27" s="40">
        <v>1488</v>
      </c>
      <c r="E27" s="36">
        <v>1513</v>
      </c>
      <c r="F27" s="36">
        <v>1538</v>
      </c>
      <c r="G27" s="36">
        <v>1568</v>
      </c>
      <c r="H27" s="36">
        <v>1598</v>
      </c>
      <c r="I27" s="36">
        <v>1628</v>
      </c>
      <c r="J27" s="36">
        <v>1628</v>
      </c>
    </row>
    <row r="28" spans="1:10" s="139" customFormat="1" ht="19.5" customHeight="1">
      <c r="A28" s="91"/>
      <c r="B28" s="145" t="s">
        <v>61</v>
      </c>
      <c r="C28" s="91"/>
      <c r="D28" s="151"/>
      <c r="E28" s="26"/>
      <c r="F28" s="26"/>
      <c r="G28" s="26"/>
      <c r="H28" s="26"/>
      <c r="I28" s="26"/>
      <c r="J28" s="26"/>
    </row>
    <row r="29" spans="1:10" s="139" customFormat="1" ht="19.5" customHeight="1">
      <c r="A29" s="91"/>
      <c r="B29" s="145" t="s">
        <v>79</v>
      </c>
      <c r="C29" s="91" t="s">
        <v>50</v>
      </c>
      <c r="D29" s="40">
        <v>1052</v>
      </c>
      <c r="E29" s="40">
        <v>1062</v>
      </c>
      <c r="F29" s="40">
        <v>1075</v>
      </c>
      <c r="G29" s="40">
        <v>1087</v>
      </c>
      <c r="H29" s="40">
        <v>1107</v>
      </c>
      <c r="I29" s="40">
        <v>1125</v>
      </c>
      <c r="J29" s="40">
        <v>1125</v>
      </c>
    </row>
    <row r="30" spans="1:10" s="139" customFormat="1" ht="19.5" customHeight="1">
      <c r="A30" s="91"/>
      <c r="B30" s="145" t="s">
        <v>80</v>
      </c>
      <c r="C30" s="91" t="s">
        <v>25</v>
      </c>
      <c r="D30" s="151">
        <v>105</v>
      </c>
      <c r="E30" s="151">
        <v>110</v>
      </c>
      <c r="F30" s="151">
        <v>113</v>
      </c>
      <c r="G30" s="151">
        <v>122</v>
      </c>
      <c r="H30" s="151">
        <v>127</v>
      </c>
      <c r="I30" s="151">
        <v>132</v>
      </c>
      <c r="J30" s="151">
        <v>132</v>
      </c>
    </row>
    <row r="31" spans="1:10" s="138" customFormat="1" ht="19.5" customHeight="1">
      <c r="A31" s="87"/>
      <c r="B31" s="145" t="s">
        <v>81</v>
      </c>
      <c r="C31" s="91" t="s">
        <v>50</v>
      </c>
      <c r="D31" s="151" t="s">
        <v>194</v>
      </c>
      <c r="E31" s="151" t="s">
        <v>194</v>
      </c>
      <c r="F31" s="151" t="s">
        <v>194</v>
      </c>
      <c r="G31" s="151" t="s">
        <v>194</v>
      </c>
      <c r="H31" s="151" t="s">
        <v>194</v>
      </c>
      <c r="I31" s="151" t="s">
        <v>194</v>
      </c>
      <c r="J31" s="151" t="s">
        <v>194</v>
      </c>
    </row>
    <row r="32" spans="1:10" s="139" customFormat="1" ht="19.5" customHeight="1">
      <c r="A32" s="91"/>
      <c r="B32" s="145" t="s">
        <v>82</v>
      </c>
      <c r="C32" s="91" t="s">
        <v>50</v>
      </c>
      <c r="D32" s="151" t="s">
        <v>194</v>
      </c>
      <c r="E32" s="151" t="s">
        <v>194</v>
      </c>
      <c r="F32" s="151" t="s">
        <v>194</v>
      </c>
      <c r="G32" s="151" t="s">
        <v>194</v>
      </c>
      <c r="H32" s="151" t="s">
        <v>194</v>
      </c>
      <c r="I32" s="151" t="s">
        <v>194</v>
      </c>
      <c r="J32" s="151" t="s">
        <v>194</v>
      </c>
    </row>
    <row r="33" spans="1:10" s="139" customFormat="1" ht="19.5" customHeight="1">
      <c r="A33" s="91"/>
      <c r="B33" s="145" t="s">
        <v>83</v>
      </c>
      <c r="C33" s="91" t="s">
        <v>50</v>
      </c>
      <c r="D33" s="151" t="s">
        <v>194</v>
      </c>
      <c r="E33" s="151" t="s">
        <v>194</v>
      </c>
      <c r="F33" s="151" t="s">
        <v>194</v>
      </c>
      <c r="G33" s="151" t="s">
        <v>194</v>
      </c>
      <c r="H33" s="151" t="s">
        <v>194</v>
      </c>
      <c r="I33" s="151" t="s">
        <v>194</v>
      </c>
      <c r="J33" s="151" t="s">
        <v>194</v>
      </c>
    </row>
    <row r="34" spans="1:10" s="139" customFormat="1" ht="19.5" customHeight="1">
      <c r="A34" s="91"/>
      <c r="B34" s="145" t="s">
        <v>84</v>
      </c>
      <c r="C34" s="91" t="s">
        <v>50</v>
      </c>
      <c r="D34" s="151" t="s">
        <v>194</v>
      </c>
      <c r="E34" s="151" t="s">
        <v>194</v>
      </c>
      <c r="F34" s="151" t="s">
        <v>194</v>
      </c>
      <c r="G34" s="151" t="s">
        <v>194</v>
      </c>
      <c r="H34" s="151" t="s">
        <v>194</v>
      </c>
      <c r="I34" s="151" t="s">
        <v>194</v>
      </c>
      <c r="J34" s="151" t="s">
        <v>194</v>
      </c>
    </row>
    <row r="35" spans="1:10" s="139" customFormat="1" ht="19.5" customHeight="1">
      <c r="A35" s="91"/>
      <c r="B35" s="145" t="s">
        <v>85</v>
      </c>
      <c r="C35" s="91" t="s">
        <v>50</v>
      </c>
      <c r="D35" s="151">
        <v>331</v>
      </c>
      <c r="E35" s="151">
        <v>341</v>
      </c>
      <c r="F35" s="151">
        <v>350</v>
      </c>
      <c r="G35" s="151">
        <v>359</v>
      </c>
      <c r="H35" s="151">
        <v>364</v>
      </c>
      <c r="I35" s="151">
        <v>371</v>
      </c>
      <c r="J35" s="151">
        <v>371</v>
      </c>
    </row>
    <row r="36" spans="1:3" s="139" customFormat="1" ht="19.5" customHeight="1">
      <c r="A36" s="140"/>
      <c r="B36" s="150"/>
      <c r="C36" s="140"/>
    </row>
    <row r="37" spans="1:3" s="139" customFormat="1" ht="19.5" customHeight="1">
      <c r="A37" s="140"/>
      <c r="B37" s="150"/>
      <c r="C37" s="140"/>
    </row>
    <row r="38" spans="1:3" s="139" customFormat="1" ht="19.5" customHeight="1">
      <c r="A38" s="140"/>
      <c r="B38" s="150"/>
      <c r="C38" s="140"/>
    </row>
    <row r="39" spans="1:3" s="139" customFormat="1" ht="19.5" customHeight="1">
      <c r="A39" s="140"/>
      <c r="B39" s="150"/>
      <c r="C39" s="140"/>
    </row>
    <row r="40" spans="1:3" s="139" customFormat="1" ht="19.5" customHeight="1">
      <c r="A40" s="140"/>
      <c r="B40" s="150"/>
      <c r="C40" s="140"/>
    </row>
    <row r="41" spans="1:3" s="139" customFormat="1" ht="19.5" customHeight="1">
      <c r="A41" s="140"/>
      <c r="B41" s="150"/>
      <c r="C41" s="140"/>
    </row>
  </sheetData>
  <sheetProtection/>
  <mergeCells count="4">
    <mergeCell ref="A4:J4"/>
    <mergeCell ref="A1:J1"/>
    <mergeCell ref="A2:J2"/>
    <mergeCell ref="A3:J3"/>
  </mergeCells>
  <printOptions/>
  <pageMargins left="0.7" right="0.47" top="0.35" bottom="0.29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4" sqref="A4:J77"/>
    </sheetView>
  </sheetViews>
  <sheetFormatPr defaultColWidth="9.140625" defaultRowHeight="15"/>
  <cols>
    <col min="1" max="1" width="5.00390625" style="104" customWidth="1"/>
    <col min="2" max="2" width="47.140625" style="105" customWidth="1"/>
    <col min="3" max="3" width="12.7109375" style="104" customWidth="1"/>
    <col min="4" max="4" width="11.421875" style="57" customWidth="1"/>
    <col min="5" max="5" width="10.00390625" style="57" customWidth="1"/>
    <col min="6" max="6" width="9.140625" style="57" customWidth="1"/>
    <col min="7" max="7" width="9.57421875" style="57" customWidth="1"/>
    <col min="8" max="8" width="9.140625" style="57" customWidth="1"/>
    <col min="9" max="9" width="9.7109375" style="57" customWidth="1"/>
    <col min="10" max="10" width="11.00390625" style="57" customWidth="1"/>
    <col min="11" max="16384" width="9.140625" style="57" customWidth="1"/>
  </cols>
  <sheetData>
    <row r="1" spans="1:10" ht="15">
      <c r="A1" s="176" t="s">
        <v>213</v>
      </c>
      <c r="B1" s="176"/>
      <c r="H1" s="173" t="s">
        <v>135</v>
      </c>
      <c r="I1" s="173"/>
      <c r="J1" s="173"/>
    </row>
    <row r="2" spans="1:2" ht="15">
      <c r="A2" s="176" t="s">
        <v>214</v>
      </c>
      <c r="B2" s="176"/>
    </row>
    <row r="3" spans="1:10" ht="1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6.5">
      <c r="A4" s="174" t="s">
        <v>160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6.5">
      <c r="A5" s="175" t="s">
        <v>193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1" ht="15">
      <c r="A6" s="167" t="s">
        <v>215</v>
      </c>
      <c r="B6" s="167"/>
      <c r="C6" s="167"/>
      <c r="D6" s="167"/>
      <c r="E6" s="167"/>
      <c r="F6" s="167"/>
      <c r="G6" s="167"/>
      <c r="H6" s="167"/>
      <c r="I6" s="167"/>
      <c r="J6" s="167"/>
      <c r="K6" s="130"/>
    </row>
    <row r="7" spans="1:10" ht="16.5">
      <c r="A7" s="62"/>
      <c r="B7" s="106"/>
      <c r="C7" s="62"/>
      <c r="D7" s="62"/>
      <c r="E7" s="62"/>
      <c r="F7" s="62"/>
      <c r="G7" s="62"/>
      <c r="H7" s="62"/>
      <c r="I7" s="62"/>
      <c r="J7" s="62"/>
    </row>
    <row r="8" spans="1:10" s="108" customFormat="1" ht="41.25">
      <c r="A8" s="59" t="s">
        <v>3</v>
      </c>
      <c r="B8" s="107" t="s">
        <v>4</v>
      </c>
      <c r="C8" s="63" t="s">
        <v>5</v>
      </c>
      <c r="D8" s="63" t="s">
        <v>137</v>
      </c>
      <c r="E8" s="63" t="s">
        <v>138</v>
      </c>
      <c r="F8" s="63" t="s">
        <v>139</v>
      </c>
      <c r="G8" s="63" t="s">
        <v>140</v>
      </c>
      <c r="H8" s="63" t="s">
        <v>141</v>
      </c>
      <c r="I8" s="63" t="s">
        <v>142</v>
      </c>
      <c r="J8" s="63" t="s">
        <v>143</v>
      </c>
    </row>
    <row r="9" spans="1:10" s="108" customFormat="1" ht="15">
      <c r="A9" s="59" t="s">
        <v>14</v>
      </c>
      <c r="B9" s="107" t="s">
        <v>145</v>
      </c>
      <c r="C9" s="109"/>
      <c r="D9" s="110"/>
      <c r="E9" s="110"/>
      <c r="F9" s="110"/>
      <c r="G9" s="110"/>
      <c r="H9" s="110"/>
      <c r="I9" s="110"/>
      <c r="J9" s="111">
        <f>J10+J21+J27+J33+J36++J39</f>
        <v>216400</v>
      </c>
    </row>
    <row r="10" spans="1:10" s="116" customFormat="1" ht="15.75">
      <c r="A10" s="112">
        <v>1</v>
      </c>
      <c r="B10" s="113" t="s">
        <v>146</v>
      </c>
      <c r="C10" s="114" t="s">
        <v>91</v>
      </c>
      <c r="D10" s="115"/>
      <c r="E10" s="115"/>
      <c r="F10" s="115"/>
      <c r="G10" s="115"/>
      <c r="H10" s="115"/>
      <c r="I10" s="115"/>
      <c r="J10" s="115">
        <f>J12+J17</f>
        <v>7400</v>
      </c>
    </row>
    <row r="11" spans="1:10" ht="15">
      <c r="A11" s="117"/>
      <c r="B11" s="118" t="s">
        <v>147</v>
      </c>
      <c r="C11" s="119" t="s">
        <v>177</v>
      </c>
      <c r="D11" s="120">
        <v>320</v>
      </c>
      <c r="E11" s="120">
        <v>61</v>
      </c>
      <c r="F11" s="120">
        <v>61</v>
      </c>
      <c r="G11" s="120">
        <v>61</v>
      </c>
      <c r="H11" s="120">
        <v>61</v>
      </c>
      <c r="I11" s="120">
        <v>61</v>
      </c>
      <c r="J11" s="120">
        <f>SUM(E11:I11)</f>
        <v>305</v>
      </c>
    </row>
    <row r="12" spans="1:10" ht="30.75">
      <c r="A12" s="117"/>
      <c r="B12" s="118" t="s">
        <v>199</v>
      </c>
      <c r="C12" s="119" t="s">
        <v>91</v>
      </c>
      <c r="D12" s="120">
        <v>767.655</v>
      </c>
      <c r="E12" s="120">
        <f>+E11*10</f>
        <v>610</v>
      </c>
      <c r="F12" s="120">
        <f>+F11*10</f>
        <v>610</v>
      </c>
      <c r="G12" s="120">
        <f>+G11*10</f>
        <v>610</v>
      </c>
      <c r="H12" s="120">
        <f>+H11*10</f>
        <v>610</v>
      </c>
      <c r="I12" s="120">
        <f>+I11*10</f>
        <v>610</v>
      </c>
      <c r="J12" s="121">
        <f>SUM(E12:I12)</f>
        <v>3050</v>
      </c>
    </row>
    <row r="13" spans="1:10" ht="15">
      <c r="A13" s="117"/>
      <c r="B13" s="122" t="s">
        <v>20</v>
      </c>
      <c r="C13" s="119"/>
      <c r="D13" s="120"/>
      <c r="E13" s="120"/>
      <c r="F13" s="120"/>
      <c r="G13" s="120"/>
      <c r="H13" s="120"/>
      <c r="I13" s="120"/>
      <c r="J13" s="120"/>
    </row>
    <row r="14" spans="1:10" ht="15">
      <c r="A14" s="117"/>
      <c r="B14" s="122" t="s">
        <v>92</v>
      </c>
      <c r="C14" s="119" t="s">
        <v>91</v>
      </c>
      <c r="D14" s="120" t="s">
        <v>194</v>
      </c>
      <c r="E14" s="120">
        <v>610</v>
      </c>
      <c r="F14" s="120">
        <v>610</v>
      </c>
      <c r="G14" s="120">
        <v>610</v>
      </c>
      <c r="H14" s="120">
        <v>610</v>
      </c>
      <c r="I14" s="120">
        <v>610</v>
      </c>
      <c r="J14" s="123">
        <f>SUM(E14:I14)</f>
        <v>3050</v>
      </c>
    </row>
    <row r="15" spans="1:10" ht="15">
      <c r="A15" s="117"/>
      <c r="B15" s="122" t="s">
        <v>93</v>
      </c>
      <c r="C15" s="119" t="s">
        <v>91</v>
      </c>
      <c r="D15" s="120" t="s">
        <v>194</v>
      </c>
      <c r="E15" s="120" t="s">
        <v>194</v>
      </c>
      <c r="F15" s="120" t="s">
        <v>194</v>
      </c>
      <c r="G15" s="120" t="s">
        <v>194</v>
      </c>
      <c r="H15" s="120" t="s">
        <v>194</v>
      </c>
      <c r="I15" s="120" t="s">
        <v>194</v>
      </c>
      <c r="J15" s="120" t="s">
        <v>194</v>
      </c>
    </row>
    <row r="16" spans="1:10" ht="15">
      <c r="A16" s="117"/>
      <c r="B16" s="118" t="s">
        <v>148</v>
      </c>
      <c r="C16" s="119" t="s">
        <v>177</v>
      </c>
      <c r="D16" s="120">
        <v>5262</v>
      </c>
      <c r="E16" s="120">
        <v>870</v>
      </c>
      <c r="F16" s="120">
        <v>870</v>
      </c>
      <c r="G16" s="120">
        <v>870</v>
      </c>
      <c r="H16" s="120">
        <v>870</v>
      </c>
      <c r="I16" s="120">
        <v>870</v>
      </c>
      <c r="J16" s="123">
        <f>SUM(E16:I16)</f>
        <v>4350</v>
      </c>
    </row>
    <row r="17" spans="1:10" ht="30.75">
      <c r="A17" s="117"/>
      <c r="B17" s="118" t="s">
        <v>198</v>
      </c>
      <c r="C17" s="119" t="s">
        <v>91</v>
      </c>
      <c r="D17" s="120">
        <v>2701.785</v>
      </c>
      <c r="E17" s="120">
        <v>870</v>
      </c>
      <c r="F17" s="120">
        <v>870</v>
      </c>
      <c r="G17" s="120">
        <v>870</v>
      </c>
      <c r="H17" s="120">
        <v>870</v>
      </c>
      <c r="I17" s="120">
        <v>870</v>
      </c>
      <c r="J17" s="123">
        <f>SUM(E17:I17)</f>
        <v>4350</v>
      </c>
    </row>
    <row r="18" spans="1:10" ht="15">
      <c r="A18" s="117"/>
      <c r="B18" s="122" t="s">
        <v>20</v>
      </c>
      <c r="C18" s="119"/>
      <c r="D18" s="120"/>
      <c r="E18" s="120"/>
      <c r="F18" s="120"/>
      <c r="G18" s="120"/>
      <c r="H18" s="120"/>
      <c r="I18" s="120"/>
      <c r="J18" s="120"/>
    </row>
    <row r="19" spans="1:10" ht="15">
      <c r="A19" s="117"/>
      <c r="B19" s="122" t="s">
        <v>92</v>
      </c>
      <c r="C19" s="119" t="s">
        <v>91</v>
      </c>
      <c r="D19" s="120" t="s">
        <v>194</v>
      </c>
      <c r="E19" s="120">
        <v>870</v>
      </c>
      <c r="F19" s="120">
        <v>870</v>
      </c>
      <c r="G19" s="120">
        <v>870</v>
      </c>
      <c r="H19" s="120">
        <v>870</v>
      </c>
      <c r="I19" s="120">
        <v>870</v>
      </c>
      <c r="J19" s="123">
        <f>SUM(E19:I19)</f>
        <v>4350</v>
      </c>
    </row>
    <row r="20" spans="1:10" ht="15">
      <c r="A20" s="117"/>
      <c r="B20" s="122" t="s">
        <v>93</v>
      </c>
      <c r="C20" s="119" t="s">
        <v>91</v>
      </c>
      <c r="D20" s="120" t="s">
        <v>194</v>
      </c>
      <c r="E20" s="120" t="s">
        <v>194</v>
      </c>
      <c r="F20" s="120" t="s">
        <v>194</v>
      </c>
      <c r="G20" s="120" t="s">
        <v>194</v>
      </c>
      <c r="H20" s="120" t="s">
        <v>194</v>
      </c>
      <c r="I20" s="120" t="s">
        <v>194</v>
      </c>
      <c r="J20" s="120" t="s">
        <v>194</v>
      </c>
    </row>
    <row r="21" spans="1:10" s="116" customFormat="1" ht="32.25">
      <c r="A21" s="112">
        <v>2</v>
      </c>
      <c r="B21" s="113" t="s">
        <v>149</v>
      </c>
      <c r="C21" s="114"/>
      <c r="D21" s="115"/>
      <c r="E21" s="115"/>
      <c r="F21" s="115"/>
      <c r="G21" s="115"/>
      <c r="H21" s="115"/>
      <c r="I21" s="115"/>
      <c r="J21" s="115">
        <f>J23</f>
        <v>9000</v>
      </c>
    </row>
    <row r="22" spans="1:10" ht="15">
      <c r="A22" s="117"/>
      <c r="B22" s="118" t="s">
        <v>121</v>
      </c>
      <c r="C22" s="119" t="s">
        <v>19</v>
      </c>
      <c r="D22" s="120" t="s">
        <v>194</v>
      </c>
      <c r="E22" s="120">
        <v>30</v>
      </c>
      <c r="F22" s="120">
        <v>30</v>
      </c>
      <c r="G22" s="120">
        <v>30</v>
      </c>
      <c r="H22" s="120">
        <v>30</v>
      </c>
      <c r="I22" s="120">
        <v>30</v>
      </c>
      <c r="J22" s="120">
        <f>+SUM(E22:I22)</f>
        <v>150</v>
      </c>
    </row>
    <row r="23" spans="1:10" ht="15">
      <c r="A23" s="117"/>
      <c r="B23" s="118" t="s">
        <v>90</v>
      </c>
      <c r="C23" s="119" t="s">
        <v>91</v>
      </c>
      <c r="D23" s="120" t="s">
        <v>194</v>
      </c>
      <c r="E23" s="120">
        <f>+E22*60</f>
        <v>1800</v>
      </c>
      <c r="F23" s="120">
        <f>+F22*60</f>
        <v>1800</v>
      </c>
      <c r="G23" s="120">
        <f>+G22*60</f>
        <v>1800</v>
      </c>
      <c r="H23" s="120">
        <f>+H22*60</f>
        <v>1800</v>
      </c>
      <c r="I23" s="120">
        <f>+I22*60</f>
        <v>1800</v>
      </c>
      <c r="J23" s="123">
        <f>SUM(E23:I23)</f>
        <v>9000</v>
      </c>
    </row>
    <row r="24" spans="1:10" ht="15">
      <c r="A24" s="117"/>
      <c r="B24" s="122" t="s">
        <v>20</v>
      </c>
      <c r="C24" s="119"/>
      <c r="D24" s="120"/>
      <c r="E24" s="120"/>
      <c r="F24" s="120"/>
      <c r="G24" s="120"/>
      <c r="H24" s="120"/>
      <c r="I24" s="120"/>
      <c r="J24" s="120"/>
    </row>
    <row r="25" spans="1:10" ht="15">
      <c r="A25" s="117"/>
      <c r="B25" s="122" t="s">
        <v>195</v>
      </c>
      <c r="C25" s="119" t="s">
        <v>91</v>
      </c>
      <c r="D25" s="120" t="s">
        <v>194</v>
      </c>
      <c r="E25" s="120">
        <f aca="true" t="shared" si="0" ref="E25:J25">+E23*80%</f>
        <v>1440</v>
      </c>
      <c r="F25" s="120">
        <f t="shared" si="0"/>
        <v>1440</v>
      </c>
      <c r="G25" s="120">
        <f t="shared" si="0"/>
        <v>1440</v>
      </c>
      <c r="H25" s="120">
        <f t="shared" si="0"/>
        <v>1440</v>
      </c>
      <c r="I25" s="120">
        <f t="shared" si="0"/>
        <v>1440</v>
      </c>
      <c r="J25" s="120">
        <f t="shared" si="0"/>
        <v>7200</v>
      </c>
    </row>
    <row r="26" spans="1:10" ht="15">
      <c r="A26" s="117"/>
      <c r="B26" s="122" t="s">
        <v>196</v>
      </c>
      <c r="C26" s="119" t="s">
        <v>91</v>
      </c>
      <c r="D26" s="120" t="s">
        <v>194</v>
      </c>
      <c r="E26" s="120">
        <f aca="true" t="shared" si="1" ref="E26:J26">+E23*20%</f>
        <v>360</v>
      </c>
      <c r="F26" s="120">
        <f t="shared" si="1"/>
        <v>360</v>
      </c>
      <c r="G26" s="120">
        <f t="shared" si="1"/>
        <v>360</v>
      </c>
      <c r="H26" s="120">
        <f t="shared" si="1"/>
        <v>360</v>
      </c>
      <c r="I26" s="120">
        <f t="shared" si="1"/>
        <v>360</v>
      </c>
      <c r="J26" s="120">
        <f t="shared" si="1"/>
        <v>1800</v>
      </c>
    </row>
    <row r="27" spans="1:10" s="116" customFormat="1" ht="32.25">
      <c r="A27" s="112">
        <v>3</v>
      </c>
      <c r="B27" s="113" t="s">
        <v>150</v>
      </c>
      <c r="C27" s="114"/>
      <c r="D27" s="115"/>
      <c r="E27" s="115"/>
      <c r="F27" s="115"/>
      <c r="G27" s="115"/>
      <c r="H27" s="115"/>
      <c r="I27" s="115"/>
      <c r="J27" s="115">
        <f>J29</f>
        <v>26250</v>
      </c>
    </row>
    <row r="28" spans="1:10" ht="15">
      <c r="A28" s="117"/>
      <c r="B28" s="118" t="s">
        <v>121</v>
      </c>
      <c r="C28" s="119" t="s">
        <v>19</v>
      </c>
      <c r="D28" s="120" t="s">
        <v>194</v>
      </c>
      <c r="E28" s="120">
        <v>10</v>
      </c>
      <c r="F28" s="120">
        <v>13</v>
      </c>
      <c r="G28" s="120">
        <v>15</v>
      </c>
      <c r="H28" s="120">
        <v>17</v>
      </c>
      <c r="I28" s="120">
        <v>20</v>
      </c>
      <c r="J28" s="120">
        <f>SUM(E28:I28)</f>
        <v>75</v>
      </c>
    </row>
    <row r="29" spans="1:10" ht="30.75">
      <c r="A29" s="117"/>
      <c r="B29" s="118" t="s">
        <v>197</v>
      </c>
      <c r="C29" s="119" t="s">
        <v>91</v>
      </c>
      <c r="D29" s="120" t="s">
        <v>194</v>
      </c>
      <c r="E29" s="120">
        <f>+E28*350</f>
        <v>3500</v>
      </c>
      <c r="F29" s="120">
        <f>+F28*350</f>
        <v>4550</v>
      </c>
      <c r="G29" s="120">
        <f>+G28*350</f>
        <v>5250</v>
      </c>
      <c r="H29" s="120">
        <f>+H28*350</f>
        <v>5950</v>
      </c>
      <c r="I29" s="120">
        <f>+I28*350</f>
        <v>7000</v>
      </c>
      <c r="J29" s="120">
        <f>SUM(E29:I29)</f>
        <v>26250</v>
      </c>
    </row>
    <row r="30" spans="1:10" ht="15">
      <c r="A30" s="117"/>
      <c r="B30" s="122" t="s">
        <v>20</v>
      </c>
      <c r="C30" s="119"/>
      <c r="D30" s="120"/>
      <c r="E30" s="120"/>
      <c r="F30" s="120"/>
      <c r="G30" s="120"/>
      <c r="H30" s="120"/>
      <c r="I30" s="120"/>
      <c r="J30" s="120"/>
    </row>
    <row r="31" spans="1:10" ht="15">
      <c r="A31" s="117"/>
      <c r="B31" s="122" t="s">
        <v>92</v>
      </c>
      <c r="C31" s="119" t="s">
        <v>91</v>
      </c>
      <c r="D31" s="120" t="s">
        <v>194</v>
      </c>
      <c r="E31" s="120">
        <f aca="true" t="shared" si="2" ref="E31:J31">E29</f>
        <v>3500</v>
      </c>
      <c r="F31" s="120">
        <f t="shared" si="2"/>
        <v>4550</v>
      </c>
      <c r="G31" s="120">
        <f t="shared" si="2"/>
        <v>5250</v>
      </c>
      <c r="H31" s="120">
        <f t="shared" si="2"/>
        <v>5950</v>
      </c>
      <c r="I31" s="120">
        <f t="shared" si="2"/>
        <v>7000</v>
      </c>
      <c r="J31" s="120">
        <f t="shared" si="2"/>
        <v>26250</v>
      </c>
    </row>
    <row r="32" spans="1:10" ht="15">
      <c r="A32" s="117"/>
      <c r="B32" s="122" t="s">
        <v>93</v>
      </c>
      <c r="C32" s="119" t="s">
        <v>91</v>
      </c>
      <c r="D32" s="120" t="s">
        <v>194</v>
      </c>
      <c r="E32" s="120" t="s">
        <v>194</v>
      </c>
      <c r="F32" s="120" t="s">
        <v>194</v>
      </c>
      <c r="G32" s="120" t="s">
        <v>194</v>
      </c>
      <c r="H32" s="120" t="s">
        <v>194</v>
      </c>
      <c r="I32" s="120" t="s">
        <v>194</v>
      </c>
      <c r="J32" s="120" t="s">
        <v>194</v>
      </c>
    </row>
    <row r="33" spans="1:10" s="116" customFormat="1" ht="32.25">
      <c r="A33" s="112">
        <v>4</v>
      </c>
      <c r="B33" s="113" t="s">
        <v>174</v>
      </c>
      <c r="C33" s="114"/>
      <c r="D33" s="115"/>
      <c r="E33" s="115"/>
      <c r="F33" s="115"/>
      <c r="G33" s="115"/>
      <c r="H33" s="115"/>
      <c r="I33" s="115"/>
      <c r="J33" s="115">
        <f>J35</f>
        <v>119250</v>
      </c>
    </row>
    <row r="34" spans="1:10" ht="15">
      <c r="A34" s="117"/>
      <c r="B34" s="118" t="s">
        <v>121</v>
      </c>
      <c r="C34" s="119" t="s">
        <v>19</v>
      </c>
      <c r="D34" s="120">
        <v>231</v>
      </c>
      <c r="E34" s="120">
        <v>40</v>
      </c>
      <c r="F34" s="120">
        <v>45</v>
      </c>
      <c r="G34" s="120">
        <v>50</v>
      </c>
      <c r="H34" s="120">
        <v>55</v>
      </c>
      <c r="I34" s="120">
        <v>75</v>
      </c>
      <c r="J34" s="120">
        <f>SUM(E34:I34)</f>
        <v>265</v>
      </c>
    </row>
    <row r="35" spans="1:12" ht="30.75">
      <c r="A35" s="117"/>
      <c r="B35" s="118" t="s">
        <v>200</v>
      </c>
      <c r="C35" s="119" t="s">
        <v>91</v>
      </c>
      <c r="D35" s="120">
        <v>17707</v>
      </c>
      <c r="E35" s="121">
        <f>+E34*450</f>
        <v>18000</v>
      </c>
      <c r="F35" s="121">
        <f>+F34*450</f>
        <v>20250</v>
      </c>
      <c r="G35" s="121">
        <f>+G34*450</f>
        <v>22500</v>
      </c>
      <c r="H35" s="121">
        <f>+H34*450</f>
        <v>24750</v>
      </c>
      <c r="I35" s="121">
        <f>+I34*450</f>
        <v>33750</v>
      </c>
      <c r="J35" s="120">
        <f>SUM(E35:I35)</f>
        <v>119250</v>
      </c>
      <c r="L35" s="57">
        <f>+E35/E34</f>
        <v>450</v>
      </c>
    </row>
    <row r="36" spans="1:10" s="116" customFormat="1" ht="32.25">
      <c r="A36" s="112">
        <v>5</v>
      </c>
      <c r="B36" s="113" t="s">
        <v>151</v>
      </c>
      <c r="C36" s="114"/>
      <c r="D36" s="115"/>
      <c r="E36" s="115"/>
      <c r="F36" s="115"/>
      <c r="G36" s="115"/>
      <c r="H36" s="115"/>
      <c r="I36" s="115"/>
      <c r="J36" s="115">
        <f>J38</f>
        <v>53000</v>
      </c>
    </row>
    <row r="37" spans="1:10" ht="30.75">
      <c r="A37" s="117"/>
      <c r="B37" s="118" t="s">
        <v>210</v>
      </c>
      <c r="C37" s="119" t="s">
        <v>19</v>
      </c>
      <c r="D37" s="120">
        <v>231</v>
      </c>
      <c r="E37" s="120">
        <v>40</v>
      </c>
      <c r="F37" s="120">
        <v>45</v>
      </c>
      <c r="G37" s="120">
        <v>50</v>
      </c>
      <c r="H37" s="120">
        <v>55</v>
      </c>
      <c r="I37" s="120">
        <v>75</v>
      </c>
      <c r="J37" s="120">
        <f>SUM(E37:I37)</f>
        <v>265</v>
      </c>
    </row>
    <row r="38" spans="1:10" ht="30.75">
      <c r="A38" s="117"/>
      <c r="B38" s="118" t="s">
        <v>211</v>
      </c>
      <c r="C38" s="119" t="s">
        <v>91</v>
      </c>
      <c r="D38" s="120">
        <f aca="true" t="shared" si="3" ref="D38:I38">D37*200</f>
        <v>46200</v>
      </c>
      <c r="E38" s="120">
        <f t="shared" si="3"/>
        <v>8000</v>
      </c>
      <c r="F38" s="120">
        <f t="shared" si="3"/>
        <v>9000</v>
      </c>
      <c r="G38" s="120">
        <f t="shared" si="3"/>
        <v>10000</v>
      </c>
      <c r="H38" s="120">
        <f t="shared" si="3"/>
        <v>11000</v>
      </c>
      <c r="I38" s="120">
        <f t="shared" si="3"/>
        <v>15000</v>
      </c>
      <c r="J38" s="120">
        <f>SUM(E38:I38)</f>
        <v>53000</v>
      </c>
    </row>
    <row r="39" spans="1:10" s="116" customFormat="1" ht="15.75">
      <c r="A39" s="112">
        <v>6</v>
      </c>
      <c r="B39" s="113" t="s">
        <v>88</v>
      </c>
      <c r="C39" s="114"/>
      <c r="D39" s="115"/>
      <c r="E39" s="115"/>
      <c r="F39" s="115"/>
      <c r="G39" s="115"/>
      <c r="H39" s="115"/>
      <c r="I39" s="115"/>
      <c r="J39" s="115">
        <f>J41</f>
        <v>1500</v>
      </c>
    </row>
    <row r="40" spans="1:10" ht="15">
      <c r="A40" s="124"/>
      <c r="B40" s="118" t="s">
        <v>121</v>
      </c>
      <c r="C40" s="119" t="s">
        <v>19</v>
      </c>
      <c r="D40" s="120">
        <v>124</v>
      </c>
      <c r="E40" s="120">
        <v>15</v>
      </c>
      <c r="F40" s="120">
        <v>15</v>
      </c>
      <c r="G40" s="120">
        <v>15</v>
      </c>
      <c r="H40" s="120">
        <v>15</v>
      </c>
      <c r="I40" s="120">
        <v>15</v>
      </c>
      <c r="J40" s="123">
        <f>SUM(E40:I40)</f>
        <v>75</v>
      </c>
    </row>
    <row r="41" spans="1:11" ht="15">
      <c r="A41" s="117"/>
      <c r="B41" s="118" t="s">
        <v>201</v>
      </c>
      <c r="C41" s="119" t="s">
        <v>91</v>
      </c>
      <c r="D41" s="120">
        <v>1348</v>
      </c>
      <c r="E41" s="120">
        <f>+E40*20</f>
        <v>300</v>
      </c>
      <c r="F41" s="120">
        <f>+F40*20</f>
        <v>300</v>
      </c>
      <c r="G41" s="120">
        <f>+G40*20</f>
        <v>300</v>
      </c>
      <c r="H41" s="120">
        <f>+H40*20</f>
        <v>300</v>
      </c>
      <c r="I41" s="120">
        <f>+I40*20</f>
        <v>300</v>
      </c>
      <c r="J41" s="123">
        <f>SUM(E41:I41)</f>
        <v>1500</v>
      </c>
      <c r="K41" s="57">
        <f>+E41/E40</f>
        <v>20</v>
      </c>
    </row>
    <row r="42" spans="1:10" ht="15">
      <c r="A42" s="117"/>
      <c r="B42" s="122" t="s">
        <v>20</v>
      </c>
      <c r="C42" s="119"/>
      <c r="D42" s="120"/>
      <c r="E42" s="120"/>
      <c r="F42" s="120"/>
      <c r="G42" s="120"/>
      <c r="H42" s="120"/>
      <c r="I42" s="120"/>
      <c r="J42" s="120"/>
    </row>
    <row r="43" spans="1:10" ht="15">
      <c r="A43" s="117"/>
      <c r="B43" s="122" t="s">
        <v>92</v>
      </c>
      <c r="C43" s="119" t="s">
        <v>91</v>
      </c>
      <c r="D43" s="120" t="s">
        <v>194</v>
      </c>
      <c r="E43" s="120" t="s">
        <v>194</v>
      </c>
      <c r="F43" s="120" t="s">
        <v>194</v>
      </c>
      <c r="G43" s="120" t="s">
        <v>194</v>
      </c>
      <c r="H43" s="120" t="s">
        <v>194</v>
      </c>
      <c r="I43" s="120" t="s">
        <v>194</v>
      </c>
      <c r="J43" s="120" t="s">
        <v>194</v>
      </c>
    </row>
    <row r="44" spans="1:10" ht="15">
      <c r="A44" s="117"/>
      <c r="B44" s="122" t="s">
        <v>93</v>
      </c>
      <c r="C44" s="119" t="s">
        <v>91</v>
      </c>
      <c r="D44" s="120">
        <f aca="true" t="shared" si="4" ref="D44:J44">D41</f>
        <v>1348</v>
      </c>
      <c r="E44" s="120">
        <f t="shared" si="4"/>
        <v>300</v>
      </c>
      <c r="F44" s="120">
        <f t="shared" si="4"/>
        <v>300</v>
      </c>
      <c r="G44" s="120">
        <f t="shared" si="4"/>
        <v>300</v>
      </c>
      <c r="H44" s="120">
        <f t="shared" si="4"/>
        <v>300</v>
      </c>
      <c r="I44" s="120">
        <f t="shared" si="4"/>
        <v>300</v>
      </c>
      <c r="J44" s="123">
        <f t="shared" si="4"/>
        <v>1500</v>
      </c>
    </row>
    <row r="45" spans="1:10" s="128" customFormat="1" ht="30.75">
      <c r="A45" s="124" t="s">
        <v>39</v>
      </c>
      <c r="B45" s="125" t="s">
        <v>152</v>
      </c>
      <c r="C45" s="126"/>
      <c r="D45" s="127"/>
      <c r="E45" s="127"/>
      <c r="F45" s="127"/>
      <c r="G45" s="127"/>
      <c r="H45" s="127"/>
      <c r="I45" s="127"/>
      <c r="J45" s="127">
        <f>J46+J57+J63+J66+J72</f>
        <v>244600</v>
      </c>
    </row>
    <row r="46" spans="1:10" s="116" customFormat="1" ht="15.75">
      <c r="A46" s="112">
        <v>1</v>
      </c>
      <c r="B46" s="113" t="s">
        <v>153</v>
      </c>
      <c r="C46" s="114"/>
      <c r="D46" s="115"/>
      <c r="E46" s="115"/>
      <c r="F46" s="115"/>
      <c r="G46" s="115"/>
      <c r="H46" s="115"/>
      <c r="I46" s="115"/>
      <c r="J46" s="115">
        <f>J48</f>
        <v>50000</v>
      </c>
    </row>
    <row r="47" spans="1:10" ht="15">
      <c r="A47" s="117"/>
      <c r="B47" s="118" t="s">
        <v>203</v>
      </c>
      <c r="C47" s="119" t="s">
        <v>19</v>
      </c>
      <c r="D47" s="120" t="s">
        <v>194</v>
      </c>
      <c r="E47" s="120">
        <v>10</v>
      </c>
      <c r="F47" s="120">
        <v>10</v>
      </c>
      <c r="G47" s="120">
        <v>10</v>
      </c>
      <c r="H47" s="120">
        <v>10</v>
      </c>
      <c r="I47" s="120">
        <v>10</v>
      </c>
      <c r="J47" s="120">
        <f>SUM(E47:I47)</f>
        <v>50</v>
      </c>
    </row>
    <row r="48" spans="1:10" ht="30.75">
      <c r="A48" s="117"/>
      <c r="B48" s="118" t="s">
        <v>205</v>
      </c>
      <c r="C48" s="119" t="s">
        <v>91</v>
      </c>
      <c r="D48" s="120" t="s">
        <v>194</v>
      </c>
      <c r="E48" s="120">
        <f>+E47*1000</f>
        <v>10000</v>
      </c>
      <c r="F48" s="120">
        <f>+F47*1000</f>
        <v>10000</v>
      </c>
      <c r="G48" s="120">
        <f>+G47*1000</f>
        <v>10000</v>
      </c>
      <c r="H48" s="120">
        <f>+H47*1000</f>
        <v>10000</v>
      </c>
      <c r="I48" s="120">
        <f>+I47*1000</f>
        <v>10000</v>
      </c>
      <c r="J48" s="120">
        <f>SUM(E48:I48)</f>
        <v>50000</v>
      </c>
    </row>
    <row r="49" spans="1:10" ht="15">
      <c r="A49" s="117"/>
      <c r="B49" s="122" t="s">
        <v>20</v>
      </c>
      <c r="C49" s="119"/>
      <c r="D49" s="120"/>
      <c r="E49" s="120"/>
      <c r="F49" s="120"/>
      <c r="G49" s="120"/>
      <c r="H49" s="120"/>
      <c r="I49" s="120"/>
      <c r="J49" s="120"/>
    </row>
    <row r="50" spans="1:10" ht="15">
      <c r="A50" s="117"/>
      <c r="B50" s="122" t="s">
        <v>195</v>
      </c>
      <c r="C50" s="119" t="s">
        <v>91</v>
      </c>
      <c r="D50" s="120" t="s">
        <v>194</v>
      </c>
      <c r="E50" s="120">
        <f>+E48*80%</f>
        <v>8000</v>
      </c>
      <c r="F50" s="120">
        <f>+F48*80%</f>
        <v>8000</v>
      </c>
      <c r="G50" s="120">
        <f>+G48*80%</f>
        <v>8000</v>
      </c>
      <c r="H50" s="120">
        <f>+H48*80%</f>
        <v>8000</v>
      </c>
      <c r="I50" s="120">
        <f>+I48*80%</f>
        <v>8000</v>
      </c>
      <c r="J50" s="120">
        <f>SUM(E50:I50)</f>
        <v>40000</v>
      </c>
    </row>
    <row r="51" spans="1:10" ht="15">
      <c r="A51" s="117"/>
      <c r="B51" s="122" t="s">
        <v>204</v>
      </c>
      <c r="C51" s="119" t="s">
        <v>91</v>
      </c>
      <c r="D51" s="120" t="s">
        <v>194</v>
      </c>
      <c r="E51" s="120">
        <f>+E48*20%</f>
        <v>2000</v>
      </c>
      <c r="F51" s="120">
        <f>+F48*20%</f>
        <v>2000</v>
      </c>
      <c r="G51" s="120">
        <f>+G48*20%</f>
        <v>2000</v>
      </c>
      <c r="H51" s="120">
        <f>+H48*20%</f>
        <v>2000</v>
      </c>
      <c r="I51" s="120">
        <f>+I48*20%</f>
        <v>2000</v>
      </c>
      <c r="J51" s="120">
        <f>SUM(E51:I51)</f>
        <v>10000</v>
      </c>
    </row>
    <row r="52" spans="1:10" s="116" customFormat="1" ht="15.75">
      <c r="A52" s="112">
        <v>2</v>
      </c>
      <c r="B52" s="113" t="s">
        <v>154</v>
      </c>
      <c r="C52" s="114"/>
      <c r="D52" s="115"/>
      <c r="E52" s="115"/>
      <c r="F52" s="115"/>
      <c r="G52" s="115"/>
      <c r="H52" s="115"/>
      <c r="I52" s="115"/>
      <c r="J52" s="115"/>
    </row>
    <row r="53" spans="1:10" ht="15">
      <c r="A53" s="117"/>
      <c r="B53" s="118" t="s">
        <v>155</v>
      </c>
      <c r="C53" s="119" t="s">
        <v>19</v>
      </c>
      <c r="D53" s="120" t="s">
        <v>194</v>
      </c>
      <c r="E53" s="120">
        <v>10</v>
      </c>
      <c r="F53" s="120">
        <v>12</v>
      </c>
      <c r="G53" s="120">
        <v>12</v>
      </c>
      <c r="H53" s="120">
        <v>15</v>
      </c>
      <c r="I53" s="120">
        <v>15</v>
      </c>
      <c r="J53" s="120">
        <f>SUM(E53:I53)</f>
        <v>64</v>
      </c>
    </row>
    <row r="54" spans="1:10" ht="15">
      <c r="A54" s="124"/>
      <c r="B54" s="118" t="s">
        <v>107</v>
      </c>
      <c r="C54" s="119" t="s">
        <v>170</v>
      </c>
      <c r="D54" s="120" t="s">
        <v>194</v>
      </c>
      <c r="E54" s="120">
        <v>165</v>
      </c>
      <c r="F54" s="120">
        <v>198</v>
      </c>
      <c r="G54" s="120">
        <v>198</v>
      </c>
      <c r="H54" s="120">
        <v>247</v>
      </c>
      <c r="I54" s="120">
        <v>247</v>
      </c>
      <c r="J54" s="123">
        <f>SUM(E54:I54)</f>
        <v>1055</v>
      </c>
    </row>
    <row r="55" spans="1:10" ht="15">
      <c r="A55" s="117"/>
      <c r="B55" s="118" t="s">
        <v>156</v>
      </c>
      <c r="C55" s="119" t="s">
        <v>19</v>
      </c>
      <c r="D55" s="120" t="s">
        <v>194</v>
      </c>
      <c r="E55" s="120"/>
      <c r="F55" s="120"/>
      <c r="G55" s="120"/>
      <c r="H55" s="120"/>
      <c r="I55" s="120"/>
      <c r="J55" s="120"/>
    </row>
    <row r="56" spans="1:10" ht="15">
      <c r="A56" s="117"/>
      <c r="B56" s="118" t="s">
        <v>157</v>
      </c>
      <c r="C56" s="119" t="s">
        <v>108</v>
      </c>
      <c r="D56" s="120" t="s">
        <v>194</v>
      </c>
      <c r="E56" s="120"/>
      <c r="F56" s="120"/>
      <c r="G56" s="120"/>
      <c r="H56" s="120"/>
      <c r="I56" s="120"/>
      <c r="J56" s="120"/>
    </row>
    <row r="57" spans="1:10" s="116" customFormat="1" ht="15.75">
      <c r="A57" s="112">
        <v>3</v>
      </c>
      <c r="B57" s="113" t="s">
        <v>202</v>
      </c>
      <c r="C57" s="114"/>
      <c r="D57" s="115"/>
      <c r="E57" s="115"/>
      <c r="F57" s="115"/>
      <c r="G57" s="115"/>
      <c r="H57" s="115"/>
      <c r="I57" s="115"/>
      <c r="J57" s="129">
        <f>J59</f>
        <v>65000</v>
      </c>
    </row>
    <row r="58" spans="1:10" ht="15">
      <c r="A58" s="117"/>
      <c r="B58" s="118" t="s">
        <v>203</v>
      </c>
      <c r="C58" s="119" t="s">
        <v>19</v>
      </c>
      <c r="D58" s="120" t="s">
        <v>194</v>
      </c>
      <c r="E58" s="120">
        <v>13</v>
      </c>
      <c r="F58" s="120">
        <v>13</v>
      </c>
      <c r="G58" s="120">
        <v>13</v>
      </c>
      <c r="H58" s="120">
        <v>13</v>
      </c>
      <c r="I58" s="120">
        <v>13</v>
      </c>
      <c r="J58" s="120">
        <f>SUM(E58:I58)</f>
        <v>65</v>
      </c>
    </row>
    <row r="59" spans="1:10" ht="15">
      <c r="A59" s="117"/>
      <c r="B59" s="118" t="s">
        <v>206</v>
      </c>
      <c r="C59" s="119" t="s">
        <v>91</v>
      </c>
      <c r="D59" s="120" t="s">
        <v>194</v>
      </c>
      <c r="E59" s="120">
        <v>13000</v>
      </c>
      <c r="F59" s="120">
        <v>13000</v>
      </c>
      <c r="G59" s="120">
        <v>13000</v>
      </c>
      <c r="H59" s="120">
        <v>13000</v>
      </c>
      <c r="I59" s="120">
        <v>13000</v>
      </c>
      <c r="J59" s="120">
        <f>SUM(E59:I59)</f>
        <v>65000</v>
      </c>
    </row>
    <row r="60" spans="1:10" ht="15">
      <c r="A60" s="117"/>
      <c r="B60" s="122" t="s">
        <v>20</v>
      </c>
      <c r="C60" s="119"/>
      <c r="D60" s="120"/>
      <c r="E60" s="120"/>
      <c r="F60" s="120"/>
      <c r="G60" s="120"/>
      <c r="H60" s="120"/>
      <c r="I60" s="120"/>
      <c r="J60" s="120"/>
    </row>
    <row r="61" spans="1:10" ht="15">
      <c r="A61" s="117"/>
      <c r="B61" s="122" t="s">
        <v>195</v>
      </c>
      <c r="C61" s="119" t="s">
        <v>91</v>
      </c>
      <c r="D61" s="120" t="s">
        <v>194</v>
      </c>
      <c r="E61" s="120">
        <f>+E59*80%</f>
        <v>10400</v>
      </c>
      <c r="F61" s="120">
        <f>+F59*80%</f>
        <v>10400</v>
      </c>
      <c r="G61" s="120">
        <f>+G59*80%</f>
        <v>10400</v>
      </c>
      <c r="H61" s="120">
        <f>+H59*80%</f>
        <v>10400</v>
      </c>
      <c r="I61" s="120">
        <f>+I59*80%</f>
        <v>10400</v>
      </c>
      <c r="J61" s="120">
        <f>SUM(E61:I61)</f>
        <v>52000</v>
      </c>
    </row>
    <row r="62" spans="1:10" ht="15">
      <c r="A62" s="117"/>
      <c r="B62" s="122" t="s">
        <v>196</v>
      </c>
      <c r="C62" s="119" t="s">
        <v>91</v>
      </c>
      <c r="D62" s="120" t="s">
        <v>194</v>
      </c>
      <c r="E62" s="120">
        <f>+E59*20%</f>
        <v>2600</v>
      </c>
      <c r="F62" s="120">
        <f>+F59*20%</f>
        <v>2600</v>
      </c>
      <c r="G62" s="120">
        <f>+G59*20%</f>
        <v>2600</v>
      </c>
      <c r="H62" s="120">
        <f>+H59*20%</f>
        <v>2600</v>
      </c>
      <c r="I62" s="120">
        <f>+I59*20%</f>
        <v>2600</v>
      </c>
      <c r="J62" s="123">
        <f>SUM(E62:I62)</f>
        <v>13000</v>
      </c>
    </row>
    <row r="63" spans="1:10" s="116" customFormat="1" ht="15.75">
      <c r="A63" s="112">
        <v>4</v>
      </c>
      <c r="B63" s="113" t="s">
        <v>158</v>
      </c>
      <c r="C63" s="114"/>
      <c r="D63" s="115"/>
      <c r="E63" s="115"/>
      <c r="F63" s="115"/>
      <c r="G63" s="115"/>
      <c r="H63" s="115"/>
      <c r="I63" s="115"/>
      <c r="J63" s="115">
        <f>J65</f>
        <v>110250</v>
      </c>
    </row>
    <row r="64" spans="1:10" s="128" customFormat="1" ht="15">
      <c r="A64" s="124"/>
      <c r="B64" s="118" t="s">
        <v>121</v>
      </c>
      <c r="C64" s="119" t="s">
        <v>19</v>
      </c>
      <c r="D64" s="120" t="s">
        <v>194</v>
      </c>
      <c r="E64" s="120">
        <v>18</v>
      </c>
      <c r="F64" s="120">
        <v>24</v>
      </c>
      <c r="G64" s="120">
        <v>30</v>
      </c>
      <c r="H64" s="120">
        <v>35</v>
      </c>
      <c r="I64" s="120">
        <v>40</v>
      </c>
      <c r="J64" s="120">
        <f>SUM(E64:I64)</f>
        <v>147</v>
      </c>
    </row>
    <row r="65" spans="1:10" ht="30.75">
      <c r="A65" s="117"/>
      <c r="B65" s="118" t="s">
        <v>207</v>
      </c>
      <c r="C65" s="119" t="s">
        <v>91</v>
      </c>
      <c r="D65" s="120" t="s">
        <v>194</v>
      </c>
      <c r="E65" s="29">
        <f>+E64*750</f>
        <v>13500</v>
      </c>
      <c r="F65" s="29">
        <f>+F64*750</f>
        <v>18000</v>
      </c>
      <c r="G65" s="29">
        <f>+G64*750</f>
        <v>22500</v>
      </c>
      <c r="H65" s="29">
        <f>+H64*750</f>
        <v>26250</v>
      </c>
      <c r="I65" s="29">
        <f>+I64*750</f>
        <v>30000</v>
      </c>
      <c r="J65" s="121">
        <f>SUM(E65:I65)</f>
        <v>110250</v>
      </c>
    </row>
    <row r="66" spans="1:10" s="116" customFormat="1" ht="39" customHeight="1">
      <c r="A66" s="112">
        <v>5</v>
      </c>
      <c r="B66" s="113" t="s">
        <v>159</v>
      </c>
      <c r="C66" s="114"/>
      <c r="D66" s="115"/>
      <c r="E66" s="115"/>
      <c r="F66" s="115"/>
      <c r="G66" s="115"/>
      <c r="H66" s="115"/>
      <c r="I66" s="115"/>
      <c r="J66" s="115">
        <f>J68</f>
        <v>600</v>
      </c>
    </row>
    <row r="67" spans="1:10" ht="15">
      <c r="A67" s="117"/>
      <c r="B67" s="118" t="s">
        <v>121</v>
      </c>
      <c r="C67" s="119" t="s">
        <v>19</v>
      </c>
      <c r="D67" s="120" t="s">
        <v>194</v>
      </c>
      <c r="E67" s="120">
        <v>4</v>
      </c>
      <c r="F67" s="120">
        <v>4</v>
      </c>
      <c r="G67" s="120">
        <v>4</v>
      </c>
      <c r="H67" s="120">
        <v>4</v>
      </c>
      <c r="I67" s="120">
        <v>4</v>
      </c>
      <c r="J67" s="120">
        <f>SUM(E67:I67)</f>
        <v>20</v>
      </c>
    </row>
    <row r="68" spans="1:10" ht="15">
      <c r="A68" s="117"/>
      <c r="B68" s="118" t="s">
        <v>90</v>
      </c>
      <c r="C68" s="119" t="s">
        <v>91</v>
      </c>
      <c r="D68" s="120" t="s">
        <v>194</v>
      </c>
      <c r="E68" s="120">
        <v>120</v>
      </c>
      <c r="F68" s="120">
        <v>120</v>
      </c>
      <c r="G68" s="120">
        <v>120</v>
      </c>
      <c r="H68" s="120">
        <v>120</v>
      </c>
      <c r="I68" s="120">
        <v>120</v>
      </c>
      <c r="J68" s="120">
        <f>SUM(E68:I68)</f>
        <v>600</v>
      </c>
    </row>
    <row r="69" spans="1:10" ht="15">
      <c r="A69" s="117"/>
      <c r="B69" s="122" t="s">
        <v>20</v>
      </c>
      <c r="C69" s="119"/>
      <c r="D69" s="120"/>
      <c r="E69" s="120"/>
      <c r="F69" s="120"/>
      <c r="G69" s="120"/>
      <c r="H69" s="120"/>
      <c r="I69" s="120"/>
      <c r="J69" s="120"/>
    </row>
    <row r="70" spans="1:10" ht="15">
      <c r="A70" s="117"/>
      <c r="B70" s="122" t="s">
        <v>92</v>
      </c>
      <c r="C70" s="119" t="s">
        <v>91</v>
      </c>
      <c r="D70" s="120" t="s">
        <v>194</v>
      </c>
      <c r="E70" s="120">
        <v>60</v>
      </c>
      <c r="F70" s="120">
        <v>60</v>
      </c>
      <c r="G70" s="120">
        <v>60</v>
      </c>
      <c r="H70" s="120">
        <v>60</v>
      </c>
      <c r="I70" s="120">
        <v>60</v>
      </c>
      <c r="J70" s="120">
        <f>SUM(E70:I70)</f>
        <v>300</v>
      </c>
    </row>
    <row r="71" spans="1:10" ht="15">
      <c r="A71" s="124"/>
      <c r="B71" s="122" t="s">
        <v>93</v>
      </c>
      <c r="C71" s="119" t="s">
        <v>91</v>
      </c>
      <c r="D71" s="120" t="s">
        <v>194</v>
      </c>
      <c r="E71" s="120">
        <v>60</v>
      </c>
      <c r="F71" s="120">
        <v>60</v>
      </c>
      <c r="G71" s="120">
        <v>60</v>
      </c>
      <c r="H71" s="120">
        <v>60</v>
      </c>
      <c r="I71" s="120">
        <v>60</v>
      </c>
      <c r="J71" s="120">
        <f>SUM(E71:I71)</f>
        <v>300</v>
      </c>
    </row>
    <row r="72" spans="1:10" s="116" customFormat="1" ht="32.25">
      <c r="A72" s="112">
        <v>6</v>
      </c>
      <c r="B72" s="113" t="s">
        <v>212</v>
      </c>
      <c r="C72" s="114"/>
      <c r="D72" s="115"/>
      <c r="E72" s="115"/>
      <c r="F72" s="115"/>
      <c r="G72" s="115"/>
      <c r="H72" s="115"/>
      <c r="I72" s="115"/>
      <c r="J72" s="115">
        <f>J74</f>
        <v>18750</v>
      </c>
    </row>
    <row r="73" spans="1:10" ht="15">
      <c r="A73" s="117"/>
      <c r="B73" s="118" t="s">
        <v>208</v>
      </c>
      <c r="C73" s="119" t="s">
        <v>19</v>
      </c>
      <c r="D73" s="120" t="s">
        <v>194</v>
      </c>
      <c r="E73" s="120">
        <v>5</v>
      </c>
      <c r="F73" s="120">
        <v>5</v>
      </c>
      <c r="G73" s="120">
        <v>5</v>
      </c>
      <c r="H73" s="120">
        <v>5</v>
      </c>
      <c r="I73" s="120">
        <v>5</v>
      </c>
      <c r="J73" s="120">
        <f>SUM(E73:I73)</f>
        <v>25</v>
      </c>
    </row>
    <row r="74" spans="1:10" ht="30.75">
      <c r="A74" s="117"/>
      <c r="B74" s="118" t="s">
        <v>209</v>
      </c>
      <c r="C74" s="119" t="s">
        <v>91</v>
      </c>
      <c r="D74" s="120" t="s">
        <v>194</v>
      </c>
      <c r="E74" s="120">
        <f>+E73*750</f>
        <v>3750</v>
      </c>
      <c r="F74" s="120">
        <f>+F73*750</f>
        <v>3750</v>
      </c>
      <c r="G74" s="120">
        <f>+G73*750</f>
        <v>3750</v>
      </c>
      <c r="H74" s="120">
        <f>+H73*750</f>
        <v>3750</v>
      </c>
      <c r="I74" s="120">
        <f>+I73*750</f>
        <v>3750</v>
      </c>
      <c r="J74" s="120">
        <f>SUM(E74:I74)</f>
        <v>18750</v>
      </c>
    </row>
    <row r="75" spans="1:10" ht="15">
      <c r="A75" s="117"/>
      <c r="B75" s="122" t="s">
        <v>20</v>
      </c>
      <c r="C75" s="119"/>
      <c r="D75" s="120"/>
      <c r="E75" s="120"/>
      <c r="F75" s="120"/>
      <c r="G75" s="120"/>
      <c r="H75" s="120"/>
      <c r="I75" s="120"/>
      <c r="J75" s="120"/>
    </row>
    <row r="76" spans="1:10" ht="15">
      <c r="A76" s="117"/>
      <c r="B76" s="122" t="s">
        <v>92</v>
      </c>
      <c r="C76" s="119" t="s">
        <v>91</v>
      </c>
      <c r="D76" s="120" t="s">
        <v>194</v>
      </c>
      <c r="E76" s="120">
        <f aca="true" t="shared" si="5" ref="E76:J76">E74</f>
        <v>3750</v>
      </c>
      <c r="F76" s="120">
        <f t="shared" si="5"/>
        <v>3750</v>
      </c>
      <c r="G76" s="120">
        <f t="shared" si="5"/>
        <v>3750</v>
      </c>
      <c r="H76" s="120">
        <f t="shared" si="5"/>
        <v>3750</v>
      </c>
      <c r="I76" s="120">
        <f t="shared" si="5"/>
        <v>3750</v>
      </c>
      <c r="J76" s="120">
        <f t="shared" si="5"/>
        <v>18750</v>
      </c>
    </row>
    <row r="77" spans="1:10" ht="15">
      <c r="A77" s="124"/>
      <c r="B77" s="122" t="s">
        <v>93</v>
      </c>
      <c r="C77" s="119" t="s">
        <v>91</v>
      </c>
      <c r="D77" s="120" t="s">
        <v>194</v>
      </c>
      <c r="E77" s="120" t="s">
        <v>194</v>
      </c>
      <c r="F77" s="120" t="s">
        <v>194</v>
      </c>
      <c r="G77" s="120" t="s">
        <v>194</v>
      </c>
      <c r="H77" s="120" t="s">
        <v>194</v>
      </c>
      <c r="I77" s="120" t="s">
        <v>194</v>
      </c>
      <c r="J77" s="120" t="s">
        <v>194</v>
      </c>
    </row>
  </sheetData>
  <sheetProtection/>
  <mergeCells count="6">
    <mergeCell ref="A6:J6"/>
    <mergeCell ref="H1:J1"/>
    <mergeCell ref="A4:J4"/>
    <mergeCell ref="A5:J5"/>
    <mergeCell ref="A1:B1"/>
    <mergeCell ref="A2:B2"/>
  </mergeCells>
  <printOptions/>
  <pageMargins left="0.7086614173228347" right="0.35433070866141736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ySplit="6" topLeftCell="A24" activePane="bottomLeft" state="frozen"/>
      <selection pane="topLeft" activeCell="A1" sqref="A1"/>
      <selection pane="bottomLeft" activeCell="I38" sqref="I38"/>
    </sheetView>
  </sheetViews>
  <sheetFormatPr defaultColWidth="9.140625" defaultRowHeight="15"/>
  <cols>
    <col min="1" max="1" width="5.00390625" style="1" customWidth="1"/>
    <col min="2" max="2" width="38.421875" style="6" customWidth="1"/>
    <col min="3" max="3" width="12.00390625" style="2" customWidth="1"/>
    <col min="4" max="4" width="10.7109375" style="37" customWidth="1"/>
    <col min="5" max="5" width="10.00390625" style="37" customWidth="1"/>
    <col min="6" max="6" width="9.28125" style="37" customWidth="1"/>
    <col min="7" max="7" width="10.421875" style="37" customWidth="1"/>
    <col min="8" max="8" width="9.8515625" style="37" customWidth="1"/>
    <col min="9" max="9" width="9.7109375" style="37" customWidth="1"/>
    <col min="10" max="10" width="10.57421875" style="37" customWidth="1"/>
    <col min="11" max="11" width="12.7109375" style="1" customWidth="1"/>
    <col min="12" max="16384" width="9.140625" style="1" customWidth="1"/>
  </cols>
  <sheetData>
    <row r="1" ht="15">
      <c r="J1" s="31" t="s">
        <v>0</v>
      </c>
    </row>
    <row r="2" spans="1:11" ht="16.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6.5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6.5">
      <c r="A4" s="5"/>
      <c r="B4" s="7"/>
      <c r="C4" s="5"/>
      <c r="D4" s="33"/>
      <c r="E4" s="33"/>
      <c r="F4" s="33"/>
      <c r="G4" s="33"/>
      <c r="H4" s="33"/>
      <c r="I4" s="33"/>
      <c r="J4" s="33"/>
      <c r="K4" s="5"/>
    </row>
    <row r="5" spans="1:11" s="4" customFormat="1" ht="46.5">
      <c r="A5" s="8" t="s">
        <v>3</v>
      </c>
      <c r="B5" s="8" t="s">
        <v>4</v>
      </c>
      <c r="C5" s="8" t="s">
        <v>5</v>
      </c>
      <c r="D5" s="8" t="s">
        <v>178</v>
      </c>
      <c r="E5" s="8" t="s">
        <v>186</v>
      </c>
      <c r="F5" s="8" t="s">
        <v>187</v>
      </c>
      <c r="G5" s="8" t="s">
        <v>188</v>
      </c>
      <c r="H5" s="8" t="s">
        <v>189</v>
      </c>
      <c r="I5" s="8" t="s">
        <v>190</v>
      </c>
      <c r="J5" s="8" t="s">
        <v>12</v>
      </c>
      <c r="K5" s="8" t="s">
        <v>13</v>
      </c>
    </row>
    <row r="6" spans="1:11" s="3" customFormat="1" ht="15">
      <c r="A6" s="9" t="s">
        <v>14</v>
      </c>
      <c r="B6" s="10" t="s">
        <v>15</v>
      </c>
      <c r="C6" s="11"/>
      <c r="D6" s="34">
        <v>16</v>
      </c>
      <c r="E6" s="34">
        <v>25</v>
      </c>
      <c r="F6" s="34">
        <v>36</v>
      </c>
      <c r="G6" s="34">
        <v>26</v>
      </c>
      <c r="H6" s="34">
        <v>28</v>
      </c>
      <c r="I6" s="34">
        <v>35</v>
      </c>
      <c r="J6" s="34"/>
      <c r="K6" s="9"/>
    </row>
    <row r="7" spans="1:11" ht="15">
      <c r="A7" s="12">
        <v>2</v>
      </c>
      <c r="B7" s="13" t="s">
        <v>18</v>
      </c>
      <c r="C7" s="14" t="s">
        <v>19</v>
      </c>
      <c r="D7" s="27">
        <v>16</v>
      </c>
      <c r="E7" s="27">
        <v>25</v>
      </c>
      <c r="F7" s="27">
        <v>36</v>
      </c>
      <c r="G7" s="27"/>
      <c r="H7" s="27"/>
      <c r="I7" s="27">
        <v>35</v>
      </c>
      <c r="J7" s="27"/>
      <c r="K7" s="22"/>
    </row>
    <row r="8" spans="1:11" ht="15">
      <c r="A8" s="12"/>
      <c r="B8" s="15" t="s">
        <v>28</v>
      </c>
      <c r="C8" s="14"/>
      <c r="D8" s="41"/>
      <c r="E8" s="49"/>
      <c r="F8" s="49"/>
      <c r="G8" s="49"/>
      <c r="H8" s="49"/>
      <c r="I8" s="49"/>
      <c r="J8" s="49"/>
      <c r="K8" s="12"/>
    </row>
    <row r="9" spans="1:11" ht="15">
      <c r="A9" s="12"/>
      <c r="B9" s="13" t="s">
        <v>21</v>
      </c>
      <c r="C9" s="14" t="s">
        <v>19</v>
      </c>
      <c r="D9" s="36">
        <v>3</v>
      </c>
      <c r="E9" s="36">
        <v>1</v>
      </c>
      <c r="F9" s="36">
        <v>4</v>
      </c>
      <c r="G9" s="36">
        <v>4</v>
      </c>
      <c r="H9" s="36">
        <v>10</v>
      </c>
      <c r="I9" s="36"/>
      <c r="J9" s="27"/>
      <c r="K9" s="23"/>
    </row>
    <row r="10" spans="1:11" ht="15">
      <c r="A10" s="12"/>
      <c r="B10" s="13" t="s">
        <v>22</v>
      </c>
      <c r="C10" s="14" t="s">
        <v>19</v>
      </c>
      <c r="D10" s="36">
        <v>2</v>
      </c>
      <c r="E10" s="36">
        <v>4</v>
      </c>
      <c r="F10" s="36">
        <v>1</v>
      </c>
      <c r="G10" s="36">
        <v>0</v>
      </c>
      <c r="H10" s="36">
        <v>5</v>
      </c>
      <c r="I10" s="36">
        <v>30</v>
      </c>
      <c r="J10" s="27"/>
      <c r="K10" s="23"/>
    </row>
    <row r="11" spans="1:11" ht="15">
      <c r="A11" s="12"/>
      <c r="B11" s="13" t="s">
        <v>23</v>
      </c>
      <c r="C11" s="14" t="s">
        <v>19</v>
      </c>
      <c r="D11" s="41">
        <v>9</v>
      </c>
      <c r="E11" s="49"/>
      <c r="F11" s="49">
        <v>5</v>
      </c>
      <c r="G11" s="49">
        <v>16</v>
      </c>
      <c r="H11" s="49">
        <v>27</v>
      </c>
      <c r="I11" s="49"/>
      <c r="J11" s="49"/>
      <c r="K11" s="12"/>
    </row>
    <row r="12" spans="1:11" ht="15">
      <c r="A12" s="12">
        <v>3</v>
      </c>
      <c r="B12" s="13" t="s">
        <v>24</v>
      </c>
      <c r="C12" s="14" t="s">
        <v>25</v>
      </c>
      <c r="D12" s="36">
        <v>9730</v>
      </c>
      <c r="E12" s="36">
        <v>23166</v>
      </c>
      <c r="F12" s="36">
        <v>29021</v>
      </c>
      <c r="G12" s="36">
        <v>6005</v>
      </c>
      <c r="H12" s="36">
        <v>4850</v>
      </c>
      <c r="I12" s="36">
        <v>1680</v>
      </c>
      <c r="J12" s="36"/>
      <c r="K12" s="23"/>
    </row>
    <row r="13" spans="1:11" ht="15">
      <c r="A13" s="12"/>
      <c r="B13" s="15" t="s">
        <v>28</v>
      </c>
      <c r="C13" s="14"/>
      <c r="D13" s="41"/>
      <c r="E13" s="41"/>
      <c r="F13" s="41"/>
      <c r="G13" s="41"/>
      <c r="H13" s="41"/>
      <c r="I13" s="41"/>
      <c r="J13" s="41"/>
      <c r="K13" s="12"/>
    </row>
    <row r="14" spans="1:11" ht="15">
      <c r="A14" s="12"/>
      <c r="B14" s="13" t="s">
        <v>26</v>
      </c>
      <c r="C14" s="14" t="s">
        <v>25</v>
      </c>
      <c r="D14" s="41">
        <v>107</v>
      </c>
      <c r="E14" s="25">
        <v>404</v>
      </c>
      <c r="F14" s="25"/>
      <c r="G14" s="25">
        <v>35</v>
      </c>
      <c r="H14" s="25">
        <v>207</v>
      </c>
      <c r="I14" s="25"/>
      <c r="J14" s="25"/>
      <c r="K14" s="12"/>
    </row>
    <row r="15" spans="1:11" ht="30.75">
      <c r="A15" s="12">
        <v>4</v>
      </c>
      <c r="B15" s="13" t="s">
        <v>27</v>
      </c>
      <c r="C15" s="14" t="s">
        <v>25</v>
      </c>
      <c r="D15" s="36">
        <v>159</v>
      </c>
      <c r="E15" s="36">
        <v>310</v>
      </c>
      <c r="F15" s="36">
        <v>313</v>
      </c>
      <c r="G15" s="36">
        <v>374</v>
      </c>
      <c r="H15" s="36">
        <v>360</v>
      </c>
      <c r="I15" s="36">
        <v>1100</v>
      </c>
      <c r="J15" s="36"/>
      <c r="K15" s="23"/>
    </row>
    <row r="16" spans="1:11" ht="15">
      <c r="A16" s="12"/>
      <c r="B16" s="15" t="s">
        <v>28</v>
      </c>
      <c r="C16" s="14"/>
      <c r="D16" s="41"/>
      <c r="E16" s="41"/>
      <c r="F16" s="41"/>
      <c r="G16" s="41"/>
      <c r="H16" s="41"/>
      <c r="I16" s="41"/>
      <c r="J16" s="41"/>
      <c r="K16" s="12"/>
    </row>
    <row r="17" spans="1:11" ht="15">
      <c r="A17" s="12"/>
      <c r="B17" s="13" t="s">
        <v>29</v>
      </c>
      <c r="C17" s="14" t="s">
        <v>25</v>
      </c>
      <c r="D17" s="41"/>
      <c r="E17" s="25"/>
      <c r="F17" s="25"/>
      <c r="G17" s="25"/>
      <c r="H17" s="25">
        <v>10</v>
      </c>
      <c r="I17" s="41"/>
      <c r="J17" s="41"/>
      <c r="K17" s="12"/>
    </row>
    <row r="18" spans="1:11" ht="15">
      <c r="A18" s="12"/>
      <c r="B18" s="13" t="s">
        <v>30</v>
      </c>
      <c r="C18" s="14" t="s">
        <v>25</v>
      </c>
      <c r="D18" s="36">
        <v>159</v>
      </c>
      <c r="E18" s="36">
        <v>310</v>
      </c>
      <c r="F18" s="36"/>
      <c r="G18" s="36">
        <v>370</v>
      </c>
      <c r="H18" s="36">
        <v>350</v>
      </c>
      <c r="I18" s="36">
        <v>1100</v>
      </c>
      <c r="J18" s="36"/>
      <c r="K18" s="23"/>
    </row>
    <row r="19" spans="1:11" ht="20.25" customHeight="1">
      <c r="A19" s="12">
        <v>5</v>
      </c>
      <c r="B19" s="13" t="s">
        <v>31</v>
      </c>
      <c r="C19" s="14" t="s">
        <v>32</v>
      </c>
      <c r="D19" s="25">
        <v>1197.18</v>
      </c>
      <c r="E19" s="25">
        <v>1684</v>
      </c>
      <c r="F19" s="25">
        <v>1924</v>
      </c>
      <c r="G19" s="25">
        <v>420</v>
      </c>
      <c r="H19" s="25">
        <v>770</v>
      </c>
      <c r="I19" s="25">
        <v>200</v>
      </c>
      <c r="J19" s="25"/>
      <c r="K19" s="23"/>
    </row>
    <row r="20" spans="1:11" ht="15">
      <c r="A20" s="12"/>
      <c r="B20" s="15" t="s">
        <v>28</v>
      </c>
      <c r="C20" s="14"/>
      <c r="D20" s="41"/>
      <c r="E20" s="41"/>
      <c r="F20" s="41"/>
      <c r="G20" s="41"/>
      <c r="H20" s="41"/>
      <c r="I20" s="41"/>
      <c r="J20" s="41"/>
      <c r="K20" s="12"/>
    </row>
    <row r="21" spans="1:11" ht="15">
      <c r="A21" s="12"/>
      <c r="B21" s="13" t="s">
        <v>33</v>
      </c>
      <c r="C21" s="14" t="s">
        <v>32</v>
      </c>
      <c r="D21" s="38">
        <v>1197</v>
      </c>
      <c r="E21" s="25"/>
      <c r="F21" s="25"/>
      <c r="G21" s="25">
        <v>30</v>
      </c>
      <c r="H21" s="25"/>
      <c r="I21" s="46"/>
      <c r="J21" s="46"/>
      <c r="K21" s="23"/>
    </row>
    <row r="22" spans="1:11" ht="15">
      <c r="A22" s="12">
        <v>6</v>
      </c>
      <c r="B22" s="13" t="s">
        <v>34</v>
      </c>
      <c r="C22" s="14" t="s">
        <v>32</v>
      </c>
      <c r="D22" s="41">
        <v>8500</v>
      </c>
      <c r="E22" s="25">
        <v>75</v>
      </c>
      <c r="F22" s="25">
        <v>387</v>
      </c>
      <c r="G22" s="25">
        <v>45</v>
      </c>
      <c r="H22" s="25">
        <v>60</v>
      </c>
      <c r="I22" s="41">
        <v>20</v>
      </c>
      <c r="J22" s="41"/>
      <c r="K22" s="12"/>
    </row>
    <row r="23" spans="1:11" ht="30.75">
      <c r="A23" s="12">
        <v>7</v>
      </c>
      <c r="B23" s="13" t="s">
        <v>35</v>
      </c>
      <c r="C23" s="14" t="s">
        <v>32</v>
      </c>
      <c r="D23" s="41">
        <v>9</v>
      </c>
      <c r="E23" s="25">
        <v>19</v>
      </c>
      <c r="F23" s="25">
        <v>22</v>
      </c>
      <c r="G23" s="25">
        <v>15</v>
      </c>
      <c r="H23" s="25">
        <v>46</v>
      </c>
      <c r="I23" s="47">
        <v>20</v>
      </c>
      <c r="J23" s="45"/>
      <c r="K23" s="23"/>
    </row>
    <row r="24" spans="1:11" ht="20.25" customHeight="1">
      <c r="A24" s="12">
        <v>8</v>
      </c>
      <c r="B24" s="13" t="s">
        <v>36</v>
      </c>
      <c r="C24" s="14" t="s">
        <v>25</v>
      </c>
      <c r="D24" s="30">
        <v>78</v>
      </c>
      <c r="E24" s="28">
        <v>176</v>
      </c>
      <c r="F24" s="29">
        <v>26</v>
      </c>
      <c r="G24" s="30">
        <v>75</v>
      </c>
      <c r="H24" s="40">
        <v>125</v>
      </c>
      <c r="I24" s="30">
        <v>70</v>
      </c>
      <c r="J24" s="30"/>
      <c r="K24" s="12"/>
    </row>
    <row r="25" spans="1:11" ht="15">
      <c r="A25" s="16"/>
      <c r="B25" s="15" t="s">
        <v>28</v>
      </c>
      <c r="C25" s="14"/>
      <c r="D25" s="41"/>
      <c r="E25" s="41"/>
      <c r="F25" s="41"/>
      <c r="G25" s="41"/>
      <c r="H25" s="41"/>
      <c r="I25" s="41"/>
      <c r="J25" s="41"/>
      <c r="K25" s="12"/>
    </row>
    <row r="26" spans="1:11" ht="36.75" customHeight="1">
      <c r="A26" s="12"/>
      <c r="B26" s="13" t="s">
        <v>37</v>
      </c>
      <c r="C26" s="14" t="s">
        <v>25</v>
      </c>
      <c r="D26" s="38">
        <v>72</v>
      </c>
      <c r="E26" s="28">
        <v>116</v>
      </c>
      <c r="F26" s="39">
        <v>11</v>
      </c>
      <c r="G26" s="39">
        <v>56</v>
      </c>
      <c r="H26" s="40">
        <v>83</v>
      </c>
      <c r="I26" s="30">
        <v>40</v>
      </c>
      <c r="J26" s="30"/>
      <c r="K26" s="23"/>
    </row>
    <row r="27" spans="1:11" ht="33.75" customHeight="1">
      <c r="A27" s="12"/>
      <c r="B27" s="13" t="s">
        <v>38</v>
      </c>
      <c r="C27" s="14" t="s">
        <v>25</v>
      </c>
      <c r="D27" s="30">
        <v>6</v>
      </c>
      <c r="E27" s="28">
        <v>61</v>
      </c>
      <c r="F27" s="39">
        <v>15</v>
      </c>
      <c r="G27" s="39">
        <v>16</v>
      </c>
      <c r="H27" s="40">
        <v>42</v>
      </c>
      <c r="I27" s="30">
        <v>30</v>
      </c>
      <c r="J27" s="30"/>
      <c r="K27" s="23"/>
    </row>
    <row r="28" spans="1:11" s="3" customFormat="1" ht="15" hidden="1">
      <c r="A28" s="9" t="s">
        <v>39</v>
      </c>
      <c r="B28" s="10" t="s">
        <v>40</v>
      </c>
      <c r="C28" s="11"/>
      <c r="D28" s="48"/>
      <c r="E28" s="48"/>
      <c r="F28" s="48"/>
      <c r="G28" s="48"/>
      <c r="H28" s="48"/>
      <c r="I28" s="48"/>
      <c r="J28" s="48"/>
      <c r="K28" s="9"/>
    </row>
    <row r="29" spans="1:11" ht="15" hidden="1">
      <c r="A29" s="12">
        <v>1</v>
      </c>
      <c r="B29" s="13" t="s">
        <v>41</v>
      </c>
      <c r="C29" s="14" t="s">
        <v>42</v>
      </c>
      <c r="D29" s="41"/>
      <c r="E29" s="41"/>
      <c r="F29" s="41"/>
      <c r="G29" s="41"/>
      <c r="H29" s="41"/>
      <c r="I29" s="41"/>
      <c r="J29" s="41"/>
      <c r="K29" s="12"/>
    </row>
    <row r="30" spans="1:11" ht="15" hidden="1">
      <c r="A30" s="12"/>
      <c r="B30" s="15" t="s">
        <v>28</v>
      </c>
      <c r="C30" s="14"/>
      <c r="D30" s="41"/>
      <c r="E30" s="41"/>
      <c r="F30" s="41"/>
      <c r="G30" s="41"/>
      <c r="H30" s="41"/>
      <c r="I30" s="41"/>
      <c r="J30" s="41"/>
      <c r="K30" s="12"/>
    </row>
    <row r="31" spans="1:11" ht="15" hidden="1">
      <c r="A31" s="12"/>
      <c r="B31" s="13" t="s">
        <v>43</v>
      </c>
      <c r="C31" s="14" t="s">
        <v>42</v>
      </c>
      <c r="D31" s="41"/>
      <c r="E31" s="41"/>
      <c r="F31" s="41"/>
      <c r="G31" s="41"/>
      <c r="H31" s="41"/>
      <c r="I31" s="41"/>
      <c r="J31" s="41"/>
      <c r="K31" s="12"/>
    </row>
    <row r="32" spans="1:11" ht="15" hidden="1">
      <c r="A32" s="12"/>
      <c r="B32" s="13" t="s">
        <v>44</v>
      </c>
      <c r="C32" s="14" t="s">
        <v>42</v>
      </c>
      <c r="D32" s="41"/>
      <c r="E32" s="41"/>
      <c r="F32" s="41"/>
      <c r="G32" s="41"/>
      <c r="H32" s="41"/>
      <c r="I32" s="41"/>
      <c r="J32" s="41"/>
      <c r="K32" s="12"/>
    </row>
    <row r="33" spans="1:11" ht="15" hidden="1">
      <c r="A33" s="12">
        <v>2</v>
      </c>
      <c r="B33" s="13" t="s">
        <v>45</v>
      </c>
      <c r="C33" s="14" t="s">
        <v>19</v>
      </c>
      <c r="D33" s="41"/>
      <c r="E33" s="41"/>
      <c r="F33" s="41"/>
      <c r="G33" s="41"/>
      <c r="H33" s="41"/>
      <c r="I33" s="41"/>
      <c r="J33" s="41"/>
      <c r="K33" s="12"/>
    </row>
    <row r="34" spans="1:11" ht="15" hidden="1">
      <c r="A34" s="12">
        <v>3</v>
      </c>
      <c r="B34" s="13" t="s">
        <v>46</v>
      </c>
      <c r="C34" s="14" t="s">
        <v>25</v>
      </c>
      <c r="D34" s="41"/>
      <c r="E34" s="41"/>
      <c r="F34" s="41"/>
      <c r="G34" s="41"/>
      <c r="H34" s="41"/>
      <c r="I34" s="41"/>
      <c r="J34" s="41"/>
      <c r="K34" s="12"/>
    </row>
    <row r="35" spans="1:11" ht="15">
      <c r="A35" s="12"/>
      <c r="B35" s="13" t="s">
        <v>179</v>
      </c>
      <c r="C35" s="14" t="s">
        <v>19</v>
      </c>
      <c r="D35" s="41">
        <v>11</v>
      </c>
      <c r="E35" s="54">
        <v>17</v>
      </c>
      <c r="F35" s="54">
        <v>20</v>
      </c>
      <c r="G35" s="54">
        <v>23</v>
      </c>
      <c r="H35" s="54">
        <v>21</v>
      </c>
      <c r="I35" s="54">
        <v>30</v>
      </c>
      <c r="J35" s="54"/>
      <c r="K35" s="12"/>
    </row>
    <row r="36" spans="1:11" ht="15">
      <c r="A36" s="12"/>
      <c r="B36" s="13" t="s">
        <v>180</v>
      </c>
      <c r="C36" s="14" t="s">
        <v>19</v>
      </c>
      <c r="D36" s="41">
        <v>3</v>
      </c>
      <c r="E36" s="54">
        <v>5</v>
      </c>
      <c r="F36" s="54">
        <v>6</v>
      </c>
      <c r="G36" s="54">
        <v>1</v>
      </c>
      <c r="H36" s="54">
        <v>2</v>
      </c>
      <c r="I36" s="54">
        <v>1</v>
      </c>
      <c r="J36" s="54"/>
      <c r="K36" s="12"/>
    </row>
    <row r="37" spans="1:11" ht="15">
      <c r="A37" s="12"/>
      <c r="B37" s="13" t="s">
        <v>181</v>
      </c>
      <c r="C37" s="14" t="s">
        <v>19</v>
      </c>
      <c r="D37" s="41"/>
      <c r="E37" s="54"/>
      <c r="F37" s="54"/>
      <c r="G37" s="54"/>
      <c r="H37" s="54">
        <v>1</v>
      </c>
      <c r="I37" s="54">
        <v>2</v>
      </c>
      <c r="J37" s="54"/>
      <c r="K37" s="12"/>
    </row>
    <row r="38" spans="1:11" ht="15">
      <c r="A38" s="12"/>
      <c r="B38" s="13" t="s">
        <v>182</v>
      </c>
      <c r="C38" s="14" t="s">
        <v>19</v>
      </c>
      <c r="D38" s="41"/>
      <c r="E38" s="54"/>
      <c r="F38" s="54">
        <v>10</v>
      </c>
      <c r="G38" s="54"/>
      <c r="H38" s="54">
        <v>3</v>
      </c>
      <c r="I38" s="54">
        <v>2</v>
      </c>
      <c r="J38" s="54"/>
      <c r="K38" s="12"/>
    </row>
    <row r="39" spans="1:11" ht="15">
      <c r="A39" s="12"/>
      <c r="B39" s="13" t="s">
        <v>183</v>
      </c>
      <c r="C39" s="14" t="s">
        <v>19</v>
      </c>
      <c r="D39" s="41"/>
      <c r="E39" s="54"/>
      <c r="F39" s="54"/>
      <c r="G39" s="54"/>
      <c r="H39" s="54"/>
      <c r="I39" s="54"/>
      <c r="J39" s="54"/>
      <c r="K39" s="12"/>
    </row>
    <row r="40" spans="1:11" ht="15">
      <c r="A40" s="12"/>
      <c r="B40" s="13" t="s">
        <v>184</v>
      </c>
      <c r="C40" s="14" t="s">
        <v>19</v>
      </c>
      <c r="D40" s="41"/>
      <c r="E40" s="54"/>
      <c r="F40" s="54"/>
      <c r="G40" s="54">
        <v>1</v>
      </c>
      <c r="H40" s="54">
        <v>1</v>
      </c>
      <c r="I40" s="54">
        <v>1</v>
      </c>
      <c r="J40" s="54"/>
      <c r="K40" s="12"/>
    </row>
    <row r="41" spans="1:11" ht="15">
      <c r="A41" s="12"/>
      <c r="B41" s="13" t="s">
        <v>185</v>
      </c>
      <c r="C41" s="14" t="s">
        <v>19</v>
      </c>
      <c r="D41" s="41">
        <v>2</v>
      </c>
      <c r="E41" s="54">
        <v>3</v>
      </c>
      <c r="F41" s="54"/>
      <c r="G41" s="54">
        <v>1</v>
      </c>
      <c r="H41" s="54"/>
      <c r="I41" s="54">
        <v>0</v>
      </c>
      <c r="J41" s="54"/>
      <c r="K41" s="12"/>
    </row>
    <row r="42" spans="1:12" s="3" customFormat="1" ht="15">
      <c r="A42" s="9" t="s">
        <v>47</v>
      </c>
      <c r="B42" s="10" t="s">
        <v>48</v>
      </c>
      <c r="C42" s="11"/>
      <c r="D42" s="36"/>
      <c r="K42" s="24"/>
      <c r="L42" s="1"/>
    </row>
    <row r="43" spans="1:11" ht="15">
      <c r="A43" s="12">
        <v>1</v>
      </c>
      <c r="B43" s="13" t="s">
        <v>49</v>
      </c>
      <c r="C43" s="14" t="s">
        <v>50</v>
      </c>
      <c r="D43" s="41"/>
      <c r="E43" s="36"/>
      <c r="F43" s="36"/>
      <c r="G43" s="36"/>
      <c r="H43" s="36"/>
      <c r="I43" s="36"/>
      <c r="J43" s="36"/>
      <c r="K43" s="12"/>
    </row>
    <row r="44" spans="1:11" ht="15">
      <c r="A44" s="12"/>
      <c r="B44" s="13" t="s">
        <v>28</v>
      </c>
      <c r="C44" s="14"/>
      <c r="D44" s="41"/>
      <c r="E44" s="41"/>
      <c r="F44" s="41"/>
      <c r="G44" s="41"/>
      <c r="H44" s="41"/>
      <c r="I44" s="41"/>
      <c r="J44" s="41"/>
      <c r="K44" s="12"/>
    </row>
    <row r="45" spans="1:11" ht="15">
      <c r="A45" s="12"/>
      <c r="B45" s="13" t="s">
        <v>51</v>
      </c>
      <c r="C45" s="14" t="s">
        <v>50</v>
      </c>
      <c r="D45" s="49"/>
      <c r="E45" s="49"/>
      <c r="F45" s="49"/>
      <c r="G45" s="49"/>
      <c r="H45" s="49"/>
      <c r="I45" s="49"/>
      <c r="J45" s="47"/>
      <c r="K45" s="32"/>
    </row>
    <row r="46" spans="1:11" ht="30.75">
      <c r="A46" s="12"/>
      <c r="B46" s="13" t="s">
        <v>52</v>
      </c>
      <c r="C46" s="14" t="s">
        <v>50</v>
      </c>
      <c r="D46" s="36"/>
      <c r="E46" s="42"/>
      <c r="F46" s="36"/>
      <c r="G46" s="36"/>
      <c r="H46" s="36"/>
      <c r="I46" s="36"/>
      <c r="J46" s="47"/>
      <c r="K46" s="23"/>
    </row>
    <row r="47" spans="1:11" ht="15">
      <c r="A47" s="12">
        <v>2</v>
      </c>
      <c r="B47" s="13" t="s">
        <v>53</v>
      </c>
      <c r="C47" s="14" t="s">
        <v>57</v>
      </c>
      <c r="D47" s="36"/>
      <c r="E47" s="36"/>
      <c r="F47" s="36"/>
      <c r="G47" s="36"/>
      <c r="H47" s="36"/>
      <c r="I47" s="36"/>
      <c r="J47" s="36"/>
      <c r="K47" s="24"/>
    </row>
    <row r="48" spans="1:11" ht="15">
      <c r="A48" s="12"/>
      <c r="B48" s="13" t="s">
        <v>28</v>
      </c>
      <c r="C48" s="14"/>
      <c r="D48" s="41"/>
      <c r="E48" s="41"/>
      <c r="F48" s="41"/>
      <c r="G48" s="41"/>
      <c r="H48" s="41"/>
      <c r="I48" s="41"/>
      <c r="J48" s="41"/>
      <c r="K48" s="12"/>
    </row>
    <row r="49" spans="1:11" ht="15">
      <c r="A49" s="12"/>
      <c r="B49" s="13" t="s">
        <v>54</v>
      </c>
      <c r="C49" s="14" t="s">
        <v>57</v>
      </c>
      <c r="D49" s="41"/>
      <c r="E49" s="43"/>
      <c r="F49" s="43"/>
      <c r="G49" s="43"/>
      <c r="H49" s="43"/>
      <c r="I49" s="47"/>
      <c r="J49" s="47"/>
      <c r="K49" s="32"/>
    </row>
    <row r="50" spans="1:11" ht="15">
      <c r="A50" s="12">
        <v>3</v>
      </c>
      <c r="B50" s="13" t="s">
        <v>55</v>
      </c>
      <c r="C50" s="14" t="s">
        <v>32</v>
      </c>
      <c r="D50" s="41"/>
      <c r="E50" s="27"/>
      <c r="F50" s="27"/>
      <c r="G50" s="27"/>
      <c r="H50" s="27"/>
      <c r="I50" s="41"/>
      <c r="J50" s="41"/>
      <c r="K50" s="32"/>
    </row>
    <row r="51" spans="1:11" ht="15">
      <c r="A51" s="12">
        <v>4</v>
      </c>
      <c r="B51" s="13" t="s">
        <v>56</v>
      </c>
      <c r="C51" s="14" t="s">
        <v>32</v>
      </c>
      <c r="D51" s="41"/>
      <c r="E51" s="43"/>
      <c r="F51" s="43"/>
      <c r="G51" s="43"/>
      <c r="H51" s="43"/>
      <c r="I51" s="47"/>
      <c r="J51" s="41"/>
      <c r="K51" s="32"/>
    </row>
  </sheetData>
  <sheetProtection/>
  <mergeCells count="2">
    <mergeCell ref="A2:K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Customer's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2015-06-18T00:33:17Z</cp:lastPrinted>
  <dcterms:created xsi:type="dcterms:W3CDTF">2015-04-20T09:45:59Z</dcterms:created>
  <dcterms:modified xsi:type="dcterms:W3CDTF">2015-06-30T03:25:30Z</dcterms:modified>
  <cp:category/>
  <cp:version/>
  <cp:contentType/>
  <cp:contentStatus/>
</cp:coreProperties>
</file>